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1310" windowHeight="9810" tabRatio="708"/>
  </bookViews>
  <sheets>
    <sheet name="CONSOLIDAD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5621"/>
</workbook>
</file>

<file path=xl/calcChain.xml><?xml version="1.0" encoding="utf-8"?>
<calcChain xmlns="http://schemas.openxmlformats.org/spreadsheetml/2006/main">
  <c r="C295" i="13" l="1"/>
  <c r="C294" i="13"/>
  <c r="C293" i="13"/>
  <c r="M288" i="13"/>
  <c r="L288" i="13"/>
  <c r="K288" i="13"/>
  <c r="J288" i="13"/>
  <c r="I288" i="13"/>
  <c r="H288" i="13"/>
  <c r="G288" i="13"/>
  <c r="F288" i="13"/>
  <c r="E288" i="13"/>
  <c r="D288" i="13"/>
  <c r="C287" i="13"/>
  <c r="C286" i="13"/>
  <c r="C285" i="13"/>
  <c r="C284" i="13"/>
  <c r="C288" i="13" s="1"/>
  <c r="M283" i="13"/>
  <c r="L283" i="13"/>
  <c r="K283" i="13"/>
  <c r="J283" i="13"/>
  <c r="I283" i="13"/>
  <c r="H283" i="13"/>
  <c r="G283" i="13"/>
  <c r="F283" i="13"/>
  <c r="E283" i="13"/>
  <c r="D283" i="13"/>
  <c r="C282" i="13"/>
  <c r="C281" i="13"/>
  <c r="C280" i="13"/>
  <c r="C279" i="13"/>
  <c r="C278" i="13"/>
  <c r="C277" i="13"/>
  <c r="M276" i="13"/>
  <c r="L276" i="13"/>
  <c r="K276" i="13"/>
  <c r="J276" i="13"/>
  <c r="I276" i="13"/>
  <c r="H276" i="13"/>
  <c r="G276" i="13"/>
  <c r="F276" i="13"/>
  <c r="E276" i="13"/>
  <c r="D276" i="13"/>
  <c r="C275" i="13"/>
  <c r="C274" i="13"/>
  <c r="C273" i="13"/>
  <c r="C272" i="13"/>
  <c r="C271" i="13"/>
  <c r="C270" i="13"/>
  <c r="C269" i="13"/>
  <c r="C268" i="13"/>
  <c r="M267" i="13"/>
  <c r="L267" i="13"/>
  <c r="K267" i="13"/>
  <c r="J267" i="13"/>
  <c r="I267" i="13"/>
  <c r="H267" i="13"/>
  <c r="G267" i="13"/>
  <c r="F267" i="13"/>
  <c r="E267" i="13"/>
  <c r="D267" i="13"/>
  <c r="C266" i="13"/>
  <c r="C265" i="13"/>
  <c r="C264" i="13"/>
  <c r="C267" i="13" s="1"/>
  <c r="M263" i="13"/>
  <c r="L263" i="13"/>
  <c r="K263" i="13"/>
  <c r="J263" i="13"/>
  <c r="I263" i="13"/>
  <c r="H263" i="13"/>
  <c r="G263" i="13"/>
  <c r="F263" i="13"/>
  <c r="E263" i="13"/>
  <c r="D263" i="13"/>
  <c r="C262" i="13"/>
  <c r="C261" i="13"/>
  <c r="C260" i="13"/>
  <c r="M259" i="13"/>
  <c r="L259" i="13"/>
  <c r="K259" i="13"/>
  <c r="J259" i="13"/>
  <c r="I259" i="13"/>
  <c r="H259" i="13"/>
  <c r="G259" i="13"/>
  <c r="F259" i="13"/>
  <c r="E259" i="13"/>
  <c r="D259" i="13"/>
  <c r="C258" i="13"/>
  <c r="C257" i="13"/>
  <c r="C256" i="13"/>
  <c r="C259" i="13" s="1"/>
  <c r="M255" i="13"/>
  <c r="M289" i="13" s="1"/>
  <c r="L255" i="13"/>
  <c r="K255" i="13"/>
  <c r="J255" i="13"/>
  <c r="J289" i="13" s="1"/>
  <c r="I255" i="13"/>
  <c r="I289" i="13" s="1"/>
  <c r="H255" i="13"/>
  <c r="G255" i="13"/>
  <c r="F255" i="13"/>
  <c r="F289" i="13" s="1"/>
  <c r="E255" i="13"/>
  <c r="E289" i="13" s="1"/>
  <c r="D255" i="13"/>
  <c r="C254" i="13"/>
  <c r="C253" i="13"/>
  <c r="C252" i="13"/>
  <c r="C251" i="13"/>
  <c r="C250" i="13"/>
  <c r="AB246" i="13"/>
  <c r="AA246" i="13"/>
  <c r="F246" i="13" s="1"/>
  <c r="AB245" i="13"/>
  <c r="AA245" i="13"/>
  <c r="F245" i="13" s="1"/>
  <c r="AB244" i="13"/>
  <c r="AA244" i="13"/>
  <c r="F244" i="13" s="1"/>
  <c r="D235" i="13"/>
  <c r="C235" i="13"/>
  <c r="D234" i="13"/>
  <c r="C234" i="13"/>
  <c r="D233" i="13"/>
  <c r="C233" i="13"/>
  <c r="D232" i="13"/>
  <c r="C232" i="13"/>
  <c r="E231" i="13"/>
  <c r="D231" i="13"/>
  <c r="C231" i="13"/>
  <c r="D230" i="13"/>
  <c r="C230" i="13"/>
  <c r="E229" i="13"/>
  <c r="E236" i="13" s="1"/>
  <c r="D229" i="13"/>
  <c r="C229" i="13"/>
  <c r="D228" i="13"/>
  <c r="C228" i="13"/>
  <c r="Q224" i="13"/>
  <c r="P224" i="13"/>
  <c r="O224" i="13"/>
  <c r="N224" i="13"/>
  <c r="M224" i="13"/>
  <c r="L224" i="13"/>
  <c r="K224" i="13"/>
  <c r="J224" i="13"/>
  <c r="I224" i="13"/>
  <c r="H224" i="13"/>
  <c r="G224" i="13"/>
  <c r="F224" i="13"/>
  <c r="E224" i="13"/>
  <c r="D224" i="13"/>
  <c r="C224" i="13"/>
  <c r="Q223" i="13"/>
  <c r="P223" i="13"/>
  <c r="O223" i="13"/>
  <c r="N223" i="13"/>
  <c r="M223" i="13"/>
  <c r="L223" i="13"/>
  <c r="K223" i="13"/>
  <c r="J223" i="13"/>
  <c r="I223" i="13"/>
  <c r="H223" i="13"/>
  <c r="G223" i="13"/>
  <c r="F223" i="13"/>
  <c r="E223" i="13"/>
  <c r="D223" i="13"/>
  <c r="C223" i="13"/>
  <c r="Q222" i="13"/>
  <c r="P222" i="13"/>
  <c r="O222" i="13"/>
  <c r="N222" i="13"/>
  <c r="M222" i="13"/>
  <c r="L222" i="13"/>
  <c r="K222" i="13"/>
  <c r="J222" i="13"/>
  <c r="I222" i="13"/>
  <c r="H222" i="13"/>
  <c r="G222" i="13"/>
  <c r="F222" i="13"/>
  <c r="E222" i="13"/>
  <c r="D222" i="13"/>
  <c r="C222" i="13"/>
  <c r="Q221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D221" i="13"/>
  <c r="C221" i="13"/>
  <c r="Q220" i="13"/>
  <c r="P220" i="13"/>
  <c r="O220" i="13"/>
  <c r="N220" i="13"/>
  <c r="M220" i="13"/>
  <c r="L220" i="13"/>
  <c r="K220" i="13"/>
  <c r="J220" i="13"/>
  <c r="I220" i="13"/>
  <c r="H220" i="13"/>
  <c r="G220" i="13"/>
  <c r="F220" i="13"/>
  <c r="E220" i="13"/>
  <c r="D220" i="13"/>
  <c r="C220" i="13"/>
  <c r="Q219" i="13"/>
  <c r="P219" i="13"/>
  <c r="O219" i="13"/>
  <c r="N219" i="13"/>
  <c r="M219" i="13"/>
  <c r="L219" i="13"/>
  <c r="K219" i="13"/>
  <c r="J219" i="13"/>
  <c r="I219" i="13"/>
  <c r="H219" i="13"/>
  <c r="G219" i="13"/>
  <c r="F219" i="13"/>
  <c r="E219" i="13"/>
  <c r="D219" i="13"/>
  <c r="C219" i="13"/>
  <c r="Q218" i="13"/>
  <c r="P218" i="13"/>
  <c r="O218" i="13"/>
  <c r="N218" i="13"/>
  <c r="M218" i="13"/>
  <c r="L218" i="13"/>
  <c r="K218" i="13"/>
  <c r="J218" i="13"/>
  <c r="I218" i="13"/>
  <c r="H218" i="13"/>
  <c r="G218" i="13"/>
  <c r="F218" i="13"/>
  <c r="E218" i="13"/>
  <c r="D218" i="13"/>
  <c r="C218" i="13"/>
  <c r="Q217" i="13"/>
  <c r="P217" i="13"/>
  <c r="O217" i="13"/>
  <c r="N217" i="13"/>
  <c r="M217" i="13"/>
  <c r="L217" i="13"/>
  <c r="K217" i="13"/>
  <c r="J217" i="13"/>
  <c r="I217" i="13"/>
  <c r="H217" i="13"/>
  <c r="G217" i="13"/>
  <c r="F217" i="13"/>
  <c r="E217" i="13"/>
  <c r="D217" i="13"/>
  <c r="C217" i="13"/>
  <c r="Q216" i="13"/>
  <c r="P216" i="13"/>
  <c r="O216" i="13"/>
  <c r="N216" i="13"/>
  <c r="M216" i="13"/>
  <c r="L216" i="13"/>
  <c r="K216" i="13"/>
  <c r="J216" i="13"/>
  <c r="I216" i="13"/>
  <c r="H216" i="13"/>
  <c r="G216" i="13"/>
  <c r="F216" i="13"/>
  <c r="E216" i="13"/>
  <c r="D216" i="13"/>
  <c r="C216" i="13"/>
  <c r="Q215" i="13"/>
  <c r="P215" i="13"/>
  <c r="O215" i="13"/>
  <c r="N215" i="13"/>
  <c r="M215" i="13"/>
  <c r="L215" i="13"/>
  <c r="K215" i="13"/>
  <c r="J215" i="13"/>
  <c r="I215" i="13"/>
  <c r="H215" i="13"/>
  <c r="G215" i="13"/>
  <c r="F215" i="13"/>
  <c r="E215" i="13"/>
  <c r="D215" i="13"/>
  <c r="C215" i="13"/>
  <c r="Q214" i="13"/>
  <c r="P214" i="13"/>
  <c r="O214" i="13"/>
  <c r="N214" i="13"/>
  <c r="M214" i="13"/>
  <c r="L214" i="13"/>
  <c r="K214" i="13"/>
  <c r="J214" i="13"/>
  <c r="I214" i="13"/>
  <c r="H214" i="13"/>
  <c r="G214" i="13"/>
  <c r="F214" i="13"/>
  <c r="E214" i="13"/>
  <c r="D214" i="13"/>
  <c r="C214" i="13"/>
  <c r="Q213" i="13"/>
  <c r="P213" i="13"/>
  <c r="O213" i="13"/>
  <c r="O225" i="13" s="1"/>
  <c r="N213" i="13"/>
  <c r="N225" i="13" s="1"/>
  <c r="M213" i="13"/>
  <c r="L213" i="13"/>
  <c r="K213" i="13"/>
  <c r="K225" i="13" s="1"/>
  <c r="J213" i="13"/>
  <c r="J225" i="13" s="1"/>
  <c r="I213" i="13"/>
  <c r="H213" i="13"/>
  <c r="G213" i="13"/>
  <c r="G225" i="13" s="1"/>
  <c r="F213" i="13"/>
  <c r="F225" i="13" s="1"/>
  <c r="E213" i="13"/>
  <c r="D213" i="13"/>
  <c r="C213" i="13"/>
  <c r="C225" i="13" s="1"/>
  <c r="D208" i="13"/>
  <c r="C208" i="13"/>
  <c r="D207" i="13"/>
  <c r="C207" i="13"/>
  <c r="F203" i="13"/>
  <c r="E203" i="13"/>
  <c r="F202" i="13"/>
  <c r="E202" i="13"/>
  <c r="C202" i="13"/>
  <c r="AA202" i="13" s="1"/>
  <c r="K202" i="13" s="1"/>
  <c r="F201" i="13"/>
  <c r="E201" i="13"/>
  <c r="F200" i="13"/>
  <c r="E200" i="13"/>
  <c r="C200" i="13" s="1"/>
  <c r="AB200" i="13" s="1"/>
  <c r="V195" i="13"/>
  <c r="U195" i="13"/>
  <c r="U196" i="13" s="1"/>
  <c r="R195" i="13"/>
  <c r="Q195" i="13"/>
  <c r="P195" i="13"/>
  <c r="O195" i="13"/>
  <c r="N195" i="13"/>
  <c r="M195" i="13"/>
  <c r="L195" i="13"/>
  <c r="J195" i="13"/>
  <c r="I195" i="13"/>
  <c r="H195" i="13"/>
  <c r="G195" i="13"/>
  <c r="F195" i="13"/>
  <c r="E195" i="13"/>
  <c r="D195" i="13"/>
  <c r="C195" i="13"/>
  <c r="V194" i="13"/>
  <c r="T194" i="13"/>
  <c r="S194" i="13"/>
  <c r="R194" i="13"/>
  <c r="Q194" i="13"/>
  <c r="P194" i="13"/>
  <c r="O194" i="13"/>
  <c r="N194" i="13"/>
  <c r="M194" i="13"/>
  <c r="L194" i="13"/>
  <c r="J194" i="13"/>
  <c r="I194" i="13"/>
  <c r="H194" i="13"/>
  <c r="G194" i="13"/>
  <c r="F194" i="13"/>
  <c r="E194" i="13"/>
  <c r="D194" i="13"/>
  <c r="C194" i="13"/>
  <c r="V193" i="13"/>
  <c r="T193" i="13"/>
  <c r="S193" i="13"/>
  <c r="R193" i="13"/>
  <c r="Q193" i="13"/>
  <c r="P193" i="13"/>
  <c r="O193" i="13"/>
  <c r="N193" i="13"/>
  <c r="M193" i="13"/>
  <c r="L193" i="13"/>
  <c r="J193" i="13"/>
  <c r="I193" i="13"/>
  <c r="H193" i="13"/>
  <c r="G193" i="13"/>
  <c r="F193" i="13"/>
  <c r="E193" i="13"/>
  <c r="D193" i="13"/>
  <c r="C193" i="13"/>
  <c r="V192" i="13"/>
  <c r="T192" i="13"/>
  <c r="S192" i="13"/>
  <c r="R192" i="13"/>
  <c r="Q192" i="13"/>
  <c r="P192" i="13"/>
  <c r="O192" i="13"/>
  <c r="N192" i="13"/>
  <c r="M192" i="13"/>
  <c r="L192" i="13"/>
  <c r="J192" i="13"/>
  <c r="I192" i="13"/>
  <c r="H192" i="13"/>
  <c r="G192" i="13"/>
  <c r="F192" i="13"/>
  <c r="E192" i="13"/>
  <c r="D192" i="13"/>
  <c r="C192" i="13"/>
  <c r="V191" i="13"/>
  <c r="T191" i="13"/>
  <c r="S191" i="13"/>
  <c r="S189" i="13" s="1"/>
  <c r="R191" i="13"/>
  <c r="Q191" i="13"/>
  <c r="P191" i="13"/>
  <c r="O191" i="13"/>
  <c r="N191" i="13"/>
  <c r="M191" i="13"/>
  <c r="L191" i="13"/>
  <c r="J191" i="13"/>
  <c r="J189" i="13" s="1"/>
  <c r="I191" i="13"/>
  <c r="H191" i="13"/>
  <c r="G191" i="13"/>
  <c r="F191" i="13"/>
  <c r="F189" i="13" s="1"/>
  <c r="E191" i="13"/>
  <c r="D191" i="13"/>
  <c r="C191" i="13"/>
  <c r="V190" i="13"/>
  <c r="V189" i="13" s="1"/>
  <c r="T190" i="13"/>
  <c r="T189" i="13" s="1"/>
  <c r="S190" i="13"/>
  <c r="R190" i="13"/>
  <c r="Q190" i="13"/>
  <c r="Q189" i="13" s="1"/>
  <c r="P190" i="13"/>
  <c r="P189" i="13" s="1"/>
  <c r="O190" i="13"/>
  <c r="N190" i="13"/>
  <c r="M190" i="13"/>
  <c r="M189" i="13" s="1"/>
  <c r="L190" i="13"/>
  <c r="J190" i="13"/>
  <c r="I190" i="13"/>
  <c r="H190" i="13"/>
  <c r="H189" i="13" s="1"/>
  <c r="G190" i="13"/>
  <c r="G189" i="13" s="1"/>
  <c r="F190" i="13"/>
  <c r="E190" i="13"/>
  <c r="D190" i="13"/>
  <c r="D189" i="13" s="1"/>
  <c r="C190" i="13"/>
  <c r="C189" i="13" s="1"/>
  <c r="O189" i="13"/>
  <c r="L189" i="13"/>
  <c r="V188" i="13"/>
  <c r="T188" i="13"/>
  <c r="S188" i="13"/>
  <c r="R188" i="13"/>
  <c r="Q188" i="13"/>
  <c r="P188" i="13"/>
  <c r="O188" i="13"/>
  <c r="N188" i="13"/>
  <c r="M188" i="13"/>
  <c r="L188" i="13"/>
  <c r="J188" i="13"/>
  <c r="I188" i="13"/>
  <c r="H188" i="13"/>
  <c r="G188" i="13"/>
  <c r="F188" i="13"/>
  <c r="E188" i="13"/>
  <c r="D188" i="13"/>
  <c r="C188" i="13"/>
  <c r="V187" i="13"/>
  <c r="T187" i="13"/>
  <c r="S187" i="13"/>
  <c r="R187" i="13"/>
  <c r="Q187" i="13"/>
  <c r="P187" i="13"/>
  <c r="O187" i="13"/>
  <c r="N187" i="13"/>
  <c r="M187" i="13"/>
  <c r="L187" i="13"/>
  <c r="J187" i="13"/>
  <c r="I187" i="13"/>
  <c r="H187" i="13"/>
  <c r="G187" i="13"/>
  <c r="F187" i="13"/>
  <c r="E187" i="13"/>
  <c r="D187" i="13"/>
  <c r="C187" i="13"/>
  <c r="V186" i="13"/>
  <c r="T186" i="13"/>
  <c r="S186" i="13"/>
  <c r="R186" i="13"/>
  <c r="Q186" i="13"/>
  <c r="P186" i="13"/>
  <c r="O186" i="13"/>
  <c r="N186" i="13"/>
  <c r="M186" i="13"/>
  <c r="L186" i="13"/>
  <c r="J186" i="13"/>
  <c r="I186" i="13"/>
  <c r="H186" i="13"/>
  <c r="G186" i="13"/>
  <c r="F186" i="13"/>
  <c r="E186" i="13"/>
  <c r="D186" i="13"/>
  <c r="C186" i="13"/>
  <c r="V185" i="13"/>
  <c r="T185" i="13"/>
  <c r="S185" i="13"/>
  <c r="R185" i="13"/>
  <c r="Q185" i="13"/>
  <c r="P185" i="13"/>
  <c r="O185" i="13"/>
  <c r="N185" i="13"/>
  <c r="M185" i="13"/>
  <c r="L185" i="13"/>
  <c r="J185" i="13"/>
  <c r="I185" i="13"/>
  <c r="H185" i="13"/>
  <c r="G185" i="13"/>
  <c r="F185" i="13"/>
  <c r="E185" i="13"/>
  <c r="D185" i="13"/>
  <c r="C185" i="13"/>
  <c r="V184" i="13"/>
  <c r="T184" i="13"/>
  <c r="S184" i="13"/>
  <c r="R184" i="13"/>
  <c r="Q184" i="13"/>
  <c r="P184" i="13"/>
  <c r="O184" i="13"/>
  <c r="N184" i="13"/>
  <c r="M184" i="13"/>
  <c r="L184" i="13"/>
  <c r="J184" i="13"/>
  <c r="I184" i="13"/>
  <c r="H184" i="13"/>
  <c r="G184" i="13"/>
  <c r="F184" i="13"/>
  <c r="E184" i="13"/>
  <c r="D184" i="13"/>
  <c r="C184" i="13"/>
  <c r="V183" i="13"/>
  <c r="T183" i="13"/>
  <c r="S183" i="13"/>
  <c r="R183" i="13"/>
  <c r="Q183" i="13"/>
  <c r="P183" i="13"/>
  <c r="O183" i="13"/>
  <c r="N183" i="13"/>
  <c r="M183" i="13"/>
  <c r="L183" i="13"/>
  <c r="J183" i="13"/>
  <c r="I183" i="13"/>
  <c r="H183" i="13"/>
  <c r="G183" i="13"/>
  <c r="F183" i="13"/>
  <c r="E183" i="13"/>
  <c r="D183" i="13"/>
  <c r="C183" i="13"/>
  <c r="V182" i="13"/>
  <c r="T182" i="13"/>
  <c r="S182" i="13"/>
  <c r="R182" i="13"/>
  <c r="Q182" i="13"/>
  <c r="P182" i="13"/>
  <c r="O182" i="13"/>
  <c r="N182" i="13"/>
  <c r="M182" i="13"/>
  <c r="L182" i="13"/>
  <c r="J182" i="13"/>
  <c r="I182" i="13"/>
  <c r="H182" i="13"/>
  <c r="G182" i="13"/>
  <c r="F182" i="13"/>
  <c r="E182" i="13"/>
  <c r="D182" i="13"/>
  <c r="C182" i="13"/>
  <c r="V181" i="13"/>
  <c r="T181" i="13"/>
  <c r="S181" i="13"/>
  <c r="R181" i="13"/>
  <c r="Q181" i="13"/>
  <c r="P181" i="13"/>
  <c r="O181" i="13"/>
  <c r="N181" i="13"/>
  <c r="M181" i="13"/>
  <c r="L181" i="13"/>
  <c r="J181" i="13"/>
  <c r="I181" i="13"/>
  <c r="H181" i="13"/>
  <c r="G181" i="13"/>
  <c r="F181" i="13"/>
  <c r="E181" i="13"/>
  <c r="D181" i="13"/>
  <c r="C181" i="13"/>
  <c r="V180" i="13"/>
  <c r="T180" i="13"/>
  <c r="S180" i="13"/>
  <c r="R180" i="13"/>
  <c r="Q180" i="13"/>
  <c r="P180" i="13"/>
  <c r="O180" i="13"/>
  <c r="N180" i="13"/>
  <c r="M180" i="13"/>
  <c r="L180" i="13"/>
  <c r="J180" i="13"/>
  <c r="I180" i="13"/>
  <c r="H180" i="13"/>
  <c r="G180" i="13"/>
  <c r="F180" i="13"/>
  <c r="E180" i="13"/>
  <c r="D180" i="13"/>
  <c r="C180" i="13"/>
  <c r="V179" i="13"/>
  <c r="T179" i="13"/>
  <c r="S179" i="13"/>
  <c r="R179" i="13"/>
  <c r="Q179" i="13"/>
  <c r="P179" i="13"/>
  <c r="O179" i="13"/>
  <c r="N179" i="13"/>
  <c r="M179" i="13"/>
  <c r="L179" i="13"/>
  <c r="J179" i="13"/>
  <c r="I179" i="13"/>
  <c r="H179" i="13"/>
  <c r="G179" i="13"/>
  <c r="F179" i="13"/>
  <c r="E179" i="13"/>
  <c r="D179" i="13"/>
  <c r="C179" i="13"/>
  <c r="V178" i="13"/>
  <c r="T178" i="13"/>
  <c r="S178" i="13"/>
  <c r="R178" i="13"/>
  <c r="Q178" i="13"/>
  <c r="P178" i="13"/>
  <c r="O178" i="13"/>
  <c r="N178" i="13"/>
  <c r="M178" i="13"/>
  <c r="L178" i="13"/>
  <c r="J178" i="13"/>
  <c r="I178" i="13"/>
  <c r="H178" i="13"/>
  <c r="G178" i="13"/>
  <c r="F178" i="13"/>
  <c r="E178" i="13"/>
  <c r="D178" i="13"/>
  <c r="C178" i="13"/>
  <c r="V177" i="13"/>
  <c r="T177" i="13"/>
  <c r="S177" i="13"/>
  <c r="R177" i="13"/>
  <c r="Q177" i="13"/>
  <c r="P177" i="13"/>
  <c r="O177" i="13"/>
  <c r="N177" i="13"/>
  <c r="M177" i="13"/>
  <c r="L177" i="13"/>
  <c r="J177" i="13"/>
  <c r="I177" i="13"/>
  <c r="H177" i="13"/>
  <c r="G177" i="13"/>
  <c r="F177" i="13"/>
  <c r="E177" i="13"/>
  <c r="D177" i="13"/>
  <c r="C177" i="13"/>
  <c r="V176" i="13"/>
  <c r="T176" i="13"/>
  <c r="S176" i="13"/>
  <c r="R176" i="13"/>
  <c r="Q176" i="13"/>
  <c r="P176" i="13"/>
  <c r="O176" i="13"/>
  <c r="N176" i="13"/>
  <c r="M176" i="13"/>
  <c r="L176" i="13"/>
  <c r="J176" i="13"/>
  <c r="I176" i="13"/>
  <c r="H176" i="13"/>
  <c r="G176" i="13"/>
  <c r="F176" i="13"/>
  <c r="E176" i="13"/>
  <c r="D176" i="13"/>
  <c r="C176" i="13"/>
  <c r="R170" i="13"/>
  <c r="Q170" i="13"/>
  <c r="P170" i="13"/>
  <c r="O170" i="13"/>
  <c r="N170" i="13"/>
  <c r="M170" i="13"/>
  <c r="L170" i="13"/>
  <c r="K170" i="13"/>
  <c r="J170" i="13"/>
  <c r="I170" i="13"/>
  <c r="H170" i="13"/>
  <c r="G170" i="13"/>
  <c r="F170" i="13"/>
  <c r="E170" i="13"/>
  <c r="D170" i="13"/>
  <c r="C170" i="13"/>
  <c r="R169" i="13"/>
  <c r="Q169" i="13"/>
  <c r="P169" i="13"/>
  <c r="O169" i="13"/>
  <c r="N169" i="13"/>
  <c r="M169" i="13"/>
  <c r="L169" i="13"/>
  <c r="K169" i="13"/>
  <c r="J169" i="13"/>
  <c r="I169" i="13"/>
  <c r="H169" i="13"/>
  <c r="G169" i="13"/>
  <c r="F169" i="13"/>
  <c r="E169" i="13"/>
  <c r="D169" i="13"/>
  <c r="C169" i="13"/>
  <c r="R168" i="13"/>
  <c r="Q168" i="13"/>
  <c r="P168" i="13"/>
  <c r="O168" i="13"/>
  <c r="N168" i="13"/>
  <c r="M168" i="13"/>
  <c r="L168" i="13"/>
  <c r="K168" i="13"/>
  <c r="J168" i="13"/>
  <c r="I168" i="13"/>
  <c r="H168" i="13"/>
  <c r="G168" i="13"/>
  <c r="F168" i="13"/>
  <c r="E168" i="13"/>
  <c r="D168" i="13"/>
  <c r="C168" i="13"/>
  <c r="R167" i="13"/>
  <c r="Q167" i="13"/>
  <c r="P167" i="13"/>
  <c r="O167" i="13"/>
  <c r="N167" i="13"/>
  <c r="M167" i="13"/>
  <c r="L167" i="13"/>
  <c r="K167" i="13"/>
  <c r="J167" i="13"/>
  <c r="I167" i="13"/>
  <c r="H167" i="13"/>
  <c r="G167" i="13"/>
  <c r="F167" i="13"/>
  <c r="E167" i="13"/>
  <c r="D167" i="13"/>
  <c r="C167" i="13"/>
  <c r="R166" i="13"/>
  <c r="Q166" i="13"/>
  <c r="P166" i="13"/>
  <c r="O166" i="13"/>
  <c r="N166" i="13"/>
  <c r="M166" i="13"/>
  <c r="L166" i="13"/>
  <c r="K166" i="13"/>
  <c r="J166" i="13"/>
  <c r="I166" i="13"/>
  <c r="H166" i="13"/>
  <c r="G166" i="13"/>
  <c r="F166" i="13"/>
  <c r="E166" i="13"/>
  <c r="D166" i="13"/>
  <c r="C166" i="13"/>
  <c r="R165" i="13"/>
  <c r="Q165" i="13"/>
  <c r="P165" i="13"/>
  <c r="O165" i="13"/>
  <c r="N165" i="13"/>
  <c r="M165" i="13"/>
  <c r="L165" i="13"/>
  <c r="K165" i="13"/>
  <c r="J165" i="13"/>
  <c r="I165" i="13"/>
  <c r="H165" i="13"/>
  <c r="G165" i="13"/>
  <c r="F165" i="13"/>
  <c r="E165" i="13"/>
  <c r="D165" i="13"/>
  <c r="C165" i="13"/>
  <c r="R164" i="13"/>
  <c r="Q164" i="13"/>
  <c r="P164" i="13"/>
  <c r="O164" i="13"/>
  <c r="N164" i="13"/>
  <c r="M164" i="13"/>
  <c r="L164" i="13"/>
  <c r="K164" i="13"/>
  <c r="J164" i="13"/>
  <c r="I164" i="13"/>
  <c r="H164" i="13"/>
  <c r="G164" i="13"/>
  <c r="F164" i="13"/>
  <c r="E164" i="13"/>
  <c r="D164" i="13"/>
  <c r="C164" i="13"/>
  <c r="R163" i="13"/>
  <c r="Q163" i="13"/>
  <c r="P163" i="13"/>
  <c r="O163" i="13"/>
  <c r="N163" i="13"/>
  <c r="M163" i="13"/>
  <c r="L163" i="13"/>
  <c r="K163" i="13"/>
  <c r="J163" i="13"/>
  <c r="I163" i="13"/>
  <c r="H163" i="13"/>
  <c r="G163" i="13"/>
  <c r="F163" i="13"/>
  <c r="E163" i="13"/>
  <c r="D163" i="13"/>
  <c r="C163" i="13"/>
  <c r="R162" i="13"/>
  <c r="Q162" i="13"/>
  <c r="P162" i="13"/>
  <c r="O162" i="13"/>
  <c r="N162" i="13"/>
  <c r="M162" i="13"/>
  <c r="L162" i="13"/>
  <c r="K162" i="13"/>
  <c r="J162" i="13"/>
  <c r="I162" i="13"/>
  <c r="H162" i="13"/>
  <c r="G162" i="13"/>
  <c r="F162" i="13"/>
  <c r="E162" i="13"/>
  <c r="D162" i="13"/>
  <c r="C162" i="13"/>
  <c r="R161" i="13"/>
  <c r="Q161" i="13"/>
  <c r="P161" i="13"/>
  <c r="O161" i="13"/>
  <c r="N161" i="13"/>
  <c r="M161" i="13"/>
  <c r="L161" i="13"/>
  <c r="K161" i="13"/>
  <c r="J161" i="13"/>
  <c r="I161" i="13"/>
  <c r="H161" i="13"/>
  <c r="G161" i="13"/>
  <c r="F161" i="13"/>
  <c r="E161" i="13"/>
  <c r="D161" i="13"/>
  <c r="C161" i="13"/>
  <c r="R160" i="13"/>
  <c r="R171" i="13" s="1"/>
  <c r="Q160" i="13"/>
  <c r="Q171" i="13" s="1"/>
  <c r="P160" i="13"/>
  <c r="P171" i="13" s="1"/>
  <c r="O160" i="13"/>
  <c r="O171" i="13" s="1"/>
  <c r="N160" i="13"/>
  <c r="N171" i="13" s="1"/>
  <c r="M160" i="13"/>
  <c r="M171" i="13" s="1"/>
  <c r="L160" i="13"/>
  <c r="L171" i="13" s="1"/>
  <c r="K160" i="13"/>
  <c r="K171" i="13" s="1"/>
  <c r="J160" i="13"/>
  <c r="J171" i="13" s="1"/>
  <c r="I160" i="13"/>
  <c r="I171" i="13" s="1"/>
  <c r="H160" i="13"/>
  <c r="H171" i="13" s="1"/>
  <c r="G160" i="13"/>
  <c r="G171" i="13" s="1"/>
  <c r="F160" i="13"/>
  <c r="F171" i="13" s="1"/>
  <c r="E160" i="13"/>
  <c r="E171" i="13" s="1"/>
  <c r="D160" i="13"/>
  <c r="D171" i="13" s="1"/>
  <c r="C160" i="13"/>
  <c r="C171" i="13" s="1"/>
  <c r="R154" i="13"/>
  <c r="Q154" i="13"/>
  <c r="P154" i="13"/>
  <c r="O154" i="13"/>
  <c r="N154" i="13"/>
  <c r="M154" i="13"/>
  <c r="L154" i="13"/>
  <c r="K154" i="13"/>
  <c r="J154" i="13"/>
  <c r="I154" i="13"/>
  <c r="H154" i="13"/>
  <c r="G154" i="13"/>
  <c r="F154" i="13"/>
  <c r="E154" i="13"/>
  <c r="D154" i="13"/>
  <c r="C154" i="13"/>
  <c r="R153" i="13"/>
  <c r="Q153" i="13"/>
  <c r="P153" i="13"/>
  <c r="O153" i="13"/>
  <c r="N153" i="13"/>
  <c r="M153" i="13"/>
  <c r="L153" i="13"/>
  <c r="K153" i="13"/>
  <c r="J153" i="13"/>
  <c r="I153" i="13"/>
  <c r="H153" i="13"/>
  <c r="G153" i="13"/>
  <c r="F153" i="13"/>
  <c r="E153" i="13"/>
  <c r="D153" i="13"/>
  <c r="C153" i="13"/>
  <c r="R152" i="13"/>
  <c r="Q152" i="13"/>
  <c r="P152" i="13"/>
  <c r="O152" i="13"/>
  <c r="N152" i="13"/>
  <c r="M152" i="13"/>
  <c r="L152" i="13"/>
  <c r="K152" i="13"/>
  <c r="J152" i="13"/>
  <c r="I152" i="13"/>
  <c r="H152" i="13"/>
  <c r="G152" i="13"/>
  <c r="F152" i="13"/>
  <c r="E152" i="13"/>
  <c r="D152" i="13"/>
  <c r="C152" i="13"/>
  <c r="R151" i="13"/>
  <c r="Q151" i="13"/>
  <c r="P151" i="13"/>
  <c r="O151" i="13"/>
  <c r="N151" i="13"/>
  <c r="M151" i="13"/>
  <c r="L151" i="13"/>
  <c r="K151" i="13"/>
  <c r="J151" i="13"/>
  <c r="I151" i="13"/>
  <c r="H151" i="13"/>
  <c r="G151" i="13"/>
  <c r="F151" i="13"/>
  <c r="E151" i="13"/>
  <c r="D151" i="13"/>
  <c r="C151" i="13"/>
  <c r="R150" i="13"/>
  <c r="R155" i="13" s="1"/>
  <c r="Q150" i="13"/>
  <c r="Q155" i="13" s="1"/>
  <c r="P150" i="13"/>
  <c r="P155" i="13" s="1"/>
  <c r="O150" i="13"/>
  <c r="O155" i="13" s="1"/>
  <c r="N150" i="13"/>
  <c r="N155" i="13" s="1"/>
  <c r="M150" i="13"/>
  <c r="M155" i="13" s="1"/>
  <c r="L150" i="13"/>
  <c r="L155" i="13" s="1"/>
  <c r="K150" i="13"/>
  <c r="K155" i="13" s="1"/>
  <c r="J150" i="13"/>
  <c r="J155" i="13" s="1"/>
  <c r="I150" i="13"/>
  <c r="I155" i="13" s="1"/>
  <c r="H150" i="13"/>
  <c r="H155" i="13" s="1"/>
  <c r="G150" i="13"/>
  <c r="G155" i="13" s="1"/>
  <c r="F150" i="13"/>
  <c r="F155" i="13" s="1"/>
  <c r="E150" i="13"/>
  <c r="E155" i="13" s="1"/>
  <c r="D150" i="13"/>
  <c r="D155" i="13" s="1"/>
  <c r="C150" i="13"/>
  <c r="C155" i="13" s="1"/>
  <c r="S145" i="13"/>
  <c r="Q145" i="13"/>
  <c r="P145" i="13"/>
  <c r="O145" i="13"/>
  <c r="N145" i="13"/>
  <c r="M145" i="13"/>
  <c r="L145" i="13"/>
  <c r="K145" i="13"/>
  <c r="J145" i="13"/>
  <c r="I145" i="13"/>
  <c r="H145" i="13"/>
  <c r="G145" i="13"/>
  <c r="F145" i="13"/>
  <c r="E145" i="13"/>
  <c r="D145" i="13"/>
  <c r="C145" i="13"/>
  <c r="Q144" i="13"/>
  <c r="P144" i="13"/>
  <c r="O144" i="13"/>
  <c r="N144" i="13"/>
  <c r="M144" i="13"/>
  <c r="L144" i="13"/>
  <c r="K144" i="13"/>
  <c r="J144" i="13"/>
  <c r="I144" i="13"/>
  <c r="H144" i="13"/>
  <c r="G144" i="13"/>
  <c r="F144" i="13"/>
  <c r="E144" i="13"/>
  <c r="D144" i="13"/>
  <c r="C144" i="13"/>
  <c r="Q143" i="13"/>
  <c r="P143" i="13"/>
  <c r="O143" i="13"/>
  <c r="N143" i="13"/>
  <c r="M143" i="13"/>
  <c r="L143" i="13"/>
  <c r="K143" i="13"/>
  <c r="J143" i="13"/>
  <c r="I143" i="13"/>
  <c r="H143" i="13"/>
  <c r="G143" i="13"/>
  <c r="F143" i="13"/>
  <c r="E143" i="13"/>
  <c r="D143" i="13"/>
  <c r="C143" i="13"/>
  <c r="S142" i="13"/>
  <c r="Q142" i="13"/>
  <c r="P142" i="13"/>
  <c r="O142" i="13"/>
  <c r="N142" i="13"/>
  <c r="M142" i="13"/>
  <c r="L142" i="13"/>
  <c r="K142" i="13"/>
  <c r="J142" i="13"/>
  <c r="I142" i="13"/>
  <c r="H142" i="13"/>
  <c r="G142" i="13"/>
  <c r="F142" i="13"/>
  <c r="E142" i="13"/>
  <c r="D142" i="13"/>
  <c r="C142" i="13"/>
  <c r="S141" i="13"/>
  <c r="Q141" i="13"/>
  <c r="P141" i="13"/>
  <c r="O141" i="13"/>
  <c r="N141" i="13"/>
  <c r="M141" i="13"/>
  <c r="L141" i="13"/>
  <c r="K141" i="13"/>
  <c r="J141" i="13"/>
  <c r="I141" i="13"/>
  <c r="H141" i="13"/>
  <c r="G141" i="13"/>
  <c r="F141" i="13"/>
  <c r="E141" i="13"/>
  <c r="D141" i="13"/>
  <c r="C141" i="13"/>
  <c r="S140" i="13"/>
  <c r="Q140" i="13"/>
  <c r="P140" i="13"/>
  <c r="O140" i="13"/>
  <c r="N140" i="13"/>
  <c r="M140" i="13"/>
  <c r="L140" i="13"/>
  <c r="K140" i="13"/>
  <c r="J140" i="13"/>
  <c r="I140" i="13"/>
  <c r="H140" i="13"/>
  <c r="G140" i="13"/>
  <c r="F140" i="13"/>
  <c r="E140" i="13"/>
  <c r="D140" i="13"/>
  <c r="C140" i="13"/>
  <c r="S139" i="13"/>
  <c r="Q139" i="13"/>
  <c r="Q138" i="13" s="1"/>
  <c r="P139" i="13"/>
  <c r="P138" i="13" s="1"/>
  <c r="P134" i="13" s="1"/>
  <c r="O139" i="13"/>
  <c r="N139" i="13"/>
  <c r="M139" i="13"/>
  <c r="M138" i="13" s="1"/>
  <c r="L139" i="13"/>
  <c r="L138" i="13" s="1"/>
  <c r="L134" i="13" s="1"/>
  <c r="K139" i="13"/>
  <c r="J139" i="13"/>
  <c r="I139" i="13"/>
  <c r="I138" i="13" s="1"/>
  <c r="H139" i="13"/>
  <c r="H138" i="13" s="1"/>
  <c r="H134" i="13" s="1"/>
  <c r="G139" i="13"/>
  <c r="F139" i="13"/>
  <c r="E139" i="13"/>
  <c r="E138" i="13" s="1"/>
  <c r="D139" i="13"/>
  <c r="D138" i="13" s="1"/>
  <c r="D134" i="13" s="1"/>
  <c r="C139" i="13"/>
  <c r="S138" i="13"/>
  <c r="R138" i="13"/>
  <c r="O138" i="13"/>
  <c r="O134" i="13" s="1"/>
  <c r="N138" i="13"/>
  <c r="K138" i="13"/>
  <c r="J138" i="13"/>
  <c r="G138" i="13"/>
  <c r="F138" i="13"/>
  <c r="C138" i="13"/>
  <c r="S137" i="13"/>
  <c r="Q137" i="13"/>
  <c r="P137" i="13"/>
  <c r="O137" i="13"/>
  <c r="N137" i="13"/>
  <c r="M137" i="13"/>
  <c r="L137" i="13"/>
  <c r="K137" i="13"/>
  <c r="J137" i="13"/>
  <c r="I137" i="13"/>
  <c r="H137" i="13"/>
  <c r="G137" i="13"/>
  <c r="F137" i="13"/>
  <c r="E137" i="13"/>
  <c r="D137" i="13"/>
  <c r="C137" i="13"/>
  <c r="S136" i="13"/>
  <c r="Q136" i="13"/>
  <c r="P136" i="13"/>
  <c r="O136" i="13"/>
  <c r="N136" i="13"/>
  <c r="M136" i="13"/>
  <c r="L136" i="13"/>
  <c r="K136" i="13"/>
  <c r="J136" i="13"/>
  <c r="I136" i="13"/>
  <c r="H136" i="13"/>
  <c r="G136" i="13"/>
  <c r="F136" i="13"/>
  <c r="E136" i="13"/>
  <c r="D136" i="13"/>
  <c r="C136" i="13"/>
  <c r="S135" i="13"/>
  <c r="Q135" i="13"/>
  <c r="Q134" i="13" s="1"/>
  <c r="P135" i="13"/>
  <c r="O135" i="13"/>
  <c r="N135" i="13"/>
  <c r="M135" i="13"/>
  <c r="M134" i="13" s="1"/>
  <c r="L135" i="13"/>
  <c r="K135" i="13"/>
  <c r="J135" i="13"/>
  <c r="J134" i="13" s="1"/>
  <c r="I135" i="13"/>
  <c r="I134" i="13" s="1"/>
  <c r="H135" i="13"/>
  <c r="G135" i="13"/>
  <c r="F135" i="13"/>
  <c r="E135" i="13"/>
  <c r="E134" i="13" s="1"/>
  <c r="D135" i="13"/>
  <c r="C135" i="13"/>
  <c r="S134" i="13"/>
  <c r="R134" i="13"/>
  <c r="K134" i="13"/>
  <c r="G134" i="13"/>
  <c r="C134" i="13"/>
  <c r="S133" i="13"/>
  <c r="Q133" i="13"/>
  <c r="P133" i="13"/>
  <c r="O133" i="13"/>
  <c r="N133" i="13"/>
  <c r="M133" i="13"/>
  <c r="L133" i="13"/>
  <c r="K133" i="13"/>
  <c r="J133" i="13"/>
  <c r="I133" i="13"/>
  <c r="H133" i="13"/>
  <c r="G133" i="13"/>
  <c r="F133" i="13"/>
  <c r="E133" i="13"/>
  <c r="D133" i="13"/>
  <c r="C133" i="13"/>
  <c r="S132" i="13"/>
  <c r="Q132" i="13"/>
  <c r="P132" i="13"/>
  <c r="O132" i="13"/>
  <c r="N132" i="13"/>
  <c r="M132" i="13"/>
  <c r="L132" i="13"/>
  <c r="K132" i="13"/>
  <c r="J132" i="13"/>
  <c r="I132" i="13"/>
  <c r="H132" i="13"/>
  <c r="G132" i="13"/>
  <c r="F132" i="13"/>
  <c r="E132" i="13"/>
  <c r="D132" i="13"/>
  <c r="C132" i="13"/>
  <c r="S131" i="13"/>
  <c r="Q131" i="13"/>
  <c r="P131" i="13"/>
  <c r="O131" i="13"/>
  <c r="N131" i="13"/>
  <c r="M131" i="13"/>
  <c r="L131" i="13"/>
  <c r="K131" i="13"/>
  <c r="J131" i="13"/>
  <c r="I131" i="13"/>
  <c r="H131" i="13"/>
  <c r="G131" i="13"/>
  <c r="F131" i="13"/>
  <c r="E131" i="13"/>
  <c r="D131" i="13"/>
  <c r="C131" i="13"/>
  <c r="S130" i="13"/>
  <c r="Q130" i="13"/>
  <c r="P130" i="13"/>
  <c r="O130" i="13"/>
  <c r="N130" i="13"/>
  <c r="M130" i="13"/>
  <c r="L130" i="13"/>
  <c r="K130" i="13"/>
  <c r="J130" i="13"/>
  <c r="I130" i="13"/>
  <c r="H130" i="13"/>
  <c r="G130" i="13"/>
  <c r="F130" i="13"/>
  <c r="E130" i="13"/>
  <c r="D130" i="13"/>
  <c r="C130" i="13"/>
  <c r="S129" i="13"/>
  <c r="Q129" i="13"/>
  <c r="P129" i="13"/>
  <c r="O129" i="13"/>
  <c r="N129" i="13"/>
  <c r="M129" i="13"/>
  <c r="L129" i="13"/>
  <c r="K129" i="13"/>
  <c r="J129" i="13"/>
  <c r="I129" i="13"/>
  <c r="H129" i="13"/>
  <c r="G129" i="13"/>
  <c r="F129" i="13"/>
  <c r="E129" i="13"/>
  <c r="D129" i="13"/>
  <c r="C129" i="13"/>
  <c r="S128" i="13"/>
  <c r="Q128" i="13"/>
  <c r="P128" i="13"/>
  <c r="O128" i="13"/>
  <c r="N128" i="13"/>
  <c r="M128" i="13"/>
  <c r="L128" i="13"/>
  <c r="K128" i="13"/>
  <c r="J128" i="13"/>
  <c r="I128" i="13"/>
  <c r="H128" i="13"/>
  <c r="G128" i="13"/>
  <c r="F128" i="13"/>
  <c r="E128" i="13"/>
  <c r="D128" i="13"/>
  <c r="C128" i="13"/>
  <c r="S127" i="13"/>
  <c r="Q127" i="13"/>
  <c r="P127" i="13"/>
  <c r="O127" i="13"/>
  <c r="N127" i="13"/>
  <c r="M127" i="13"/>
  <c r="L127" i="13"/>
  <c r="K127" i="13"/>
  <c r="J127" i="13"/>
  <c r="I127" i="13"/>
  <c r="H127" i="13"/>
  <c r="G127" i="13"/>
  <c r="F127" i="13"/>
  <c r="E127" i="13"/>
  <c r="D127" i="13"/>
  <c r="C127" i="13"/>
  <c r="S126" i="13"/>
  <c r="Q126" i="13"/>
  <c r="P126" i="13"/>
  <c r="O126" i="13"/>
  <c r="N126" i="13"/>
  <c r="M126" i="13"/>
  <c r="L126" i="13"/>
  <c r="K126" i="13"/>
  <c r="J126" i="13"/>
  <c r="I126" i="13"/>
  <c r="H126" i="13"/>
  <c r="G126" i="13"/>
  <c r="F126" i="13"/>
  <c r="E126" i="13"/>
  <c r="D126" i="13"/>
  <c r="C126" i="13"/>
  <c r="S125" i="13"/>
  <c r="Q125" i="13"/>
  <c r="P125" i="13"/>
  <c r="O125" i="13"/>
  <c r="N125" i="13"/>
  <c r="M125" i="13"/>
  <c r="L125" i="13"/>
  <c r="K125" i="13"/>
  <c r="J125" i="13"/>
  <c r="I125" i="13"/>
  <c r="H125" i="13"/>
  <c r="G125" i="13"/>
  <c r="F125" i="13"/>
  <c r="E125" i="13"/>
  <c r="D125" i="13"/>
  <c r="C125" i="13"/>
  <c r="S124" i="13"/>
  <c r="Q124" i="13"/>
  <c r="P124" i="13"/>
  <c r="O124" i="13"/>
  <c r="N124" i="13"/>
  <c r="M124" i="13"/>
  <c r="L124" i="13"/>
  <c r="K124" i="13"/>
  <c r="J124" i="13"/>
  <c r="I124" i="13"/>
  <c r="H124" i="13"/>
  <c r="G124" i="13"/>
  <c r="F124" i="13"/>
  <c r="E124" i="13"/>
  <c r="D124" i="13"/>
  <c r="C124" i="13"/>
  <c r="S123" i="13"/>
  <c r="Q123" i="13"/>
  <c r="P123" i="13"/>
  <c r="O123" i="13"/>
  <c r="N123" i="13"/>
  <c r="M123" i="13"/>
  <c r="L123" i="13"/>
  <c r="K123" i="13"/>
  <c r="J123" i="13"/>
  <c r="I123" i="13"/>
  <c r="H123" i="13"/>
  <c r="G123" i="13"/>
  <c r="F123" i="13"/>
  <c r="E123" i="13"/>
  <c r="D123" i="13"/>
  <c r="C123" i="13"/>
  <c r="S122" i="13"/>
  <c r="Q122" i="13"/>
  <c r="P122" i="13"/>
  <c r="O122" i="13"/>
  <c r="N122" i="13"/>
  <c r="M122" i="13"/>
  <c r="L122" i="13"/>
  <c r="K122" i="13"/>
  <c r="J122" i="13"/>
  <c r="I122" i="13"/>
  <c r="H122" i="13"/>
  <c r="G122" i="13"/>
  <c r="F122" i="13"/>
  <c r="E122" i="13"/>
  <c r="D122" i="13"/>
  <c r="C122" i="13"/>
  <c r="S121" i="13"/>
  <c r="Q121" i="13"/>
  <c r="P121" i="13"/>
  <c r="O121" i="13"/>
  <c r="N121" i="13"/>
  <c r="M121" i="13"/>
  <c r="L121" i="13"/>
  <c r="K121" i="13"/>
  <c r="J121" i="13"/>
  <c r="I121" i="13"/>
  <c r="H121" i="13"/>
  <c r="G121" i="13"/>
  <c r="F121" i="13"/>
  <c r="E121" i="13"/>
  <c r="D121" i="13"/>
  <c r="C121" i="13"/>
  <c r="E116" i="13"/>
  <c r="D116" i="13"/>
  <c r="C116" i="13"/>
  <c r="E112" i="13"/>
  <c r="D112" i="13"/>
  <c r="C112" i="13"/>
  <c r="E111" i="13"/>
  <c r="E113" i="13" s="1"/>
  <c r="D111" i="13"/>
  <c r="C111" i="13"/>
  <c r="C107" i="13"/>
  <c r="E106" i="13"/>
  <c r="D106" i="13"/>
  <c r="C106" i="13"/>
  <c r="E105" i="13"/>
  <c r="D105" i="13"/>
  <c r="C105" i="13"/>
  <c r="E104" i="13"/>
  <c r="D104" i="13"/>
  <c r="C104" i="13"/>
  <c r="E103" i="13"/>
  <c r="D103" i="13"/>
  <c r="C103" i="13"/>
  <c r="E102" i="13"/>
  <c r="E108" i="13" s="1"/>
  <c r="D102" i="13"/>
  <c r="C102" i="13"/>
  <c r="E98" i="13"/>
  <c r="D98" i="13"/>
  <c r="C98" i="13"/>
  <c r="E97" i="13"/>
  <c r="E99" i="13" s="1"/>
  <c r="D97" i="13"/>
  <c r="C97" i="13"/>
  <c r="E93" i="13"/>
  <c r="D93" i="13"/>
  <c r="C93" i="13"/>
  <c r="E92" i="13"/>
  <c r="D92" i="13"/>
  <c r="C92" i="13"/>
  <c r="E91" i="13"/>
  <c r="D91" i="13"/>
  <c r="C91" i="13"/>
  <c r="E90" i="13"/>
  <c r="D90" i="13"/>
  <c r="C90" i="13"/>
  <c r="E89" i="13"/>
  <c r="D89" i="13"/>
  <c r="C89" i="13"/>
  <c r="E88" i="13"/>
  <c r="D88" i="13"/>
  <c r="C88" i="13"/>
  <c r="E87" i="13"/>
  <c r="D87" i="13"/>
  <c r="C87" i="13"/>
  <c r="E83" i="13"/>
  <c r="D83" i="13"/>
  <c r="C83" i="13"/>
  <c r="E82" i="13"/>
  <c r="D82" i="13"/>
  <c r="C82" i="13"/>
  <c r="E81" i="13"/>
  <c r="D81" i="13"/>
  <c r="C81" i="13"/>
  <c r="E80" i="13"/>
  <c r="D80" i="13"/>
  <c r="C80" i="13"/>
  <c r="E79" i="13"/>
  <c r="E84" i="13" s="1"/>
  <c r="D79" i="13"/>
  <c r="D84" i="13" s="1"/>
  <c r="C79" i="13"/>
  <c r="E75" i="13"/>
  <c r="D75" i="13"/>
  <c r="C75" i="13"/>
  <c r="E74" i="13"/>
  <c r="D74" i="13"/>
  <c r="C74" i="13"/>
  <c r="E73" i="13"/>
  <c r="D73" i="13"/>
  <c r="C73" i="13"/>
  <c r="E72" i="13"/>
  <c r="D72" i="13"/>
  <c r="C72" i="13"/>
  <c r="E71" i="13"/>
  <c r="D71" i="13"/>
  <c r="C71" i="13"/>
  <c r="E70" i="13"/>
  <c r="D70" i="13"/>
  <c r="C70" i="13"/>
  <c r="E69" i="13"/>
  <c r="D69" i="13"/>
  <c r="C69" i="13"/>
  <c r="E68" i="13"/>
  <c r="D68" i="13"/>
  <c r="C68" i="13"/>
  <c r="E67" i="13"/>
  <c r="D67" i="13"/>
  <c r="C67" i="13"/>
  <c r="E66" i="13"/>
  <c r="D66" i="13"/>
  <c r="C66" i="13"/>
  <c r="E65" i="13"/>
  <c r="D65" i="13"/>
  <c r="C65" i="13"/>
  <c r="E64" i="13"/>
  <c r="D64" i="13"/>
  <c r="C64" i="13"/>
  <c r="E63" i="13"/>
  <c r="D63" i="13"/>
  <c r="C63" i="13"/>
  <c r="E62" i="13"/>
  <c r="D62" i="13"/>
  <c r="C62" i="13"/>
  <c r="E61" i="13"/>
  <c r="D61" i="13"/>
  <c r="C61" i="13"/>
  <c r="E60" i="13"/>
  <c r="D60" i="13"/>
  <c r="D76" i="13" s="1"/>
  <c r="C60" i="13"/>
  <c r="C55" i="13"/>
  <c r="C54" i="13"/>
  <c r="C53" i="13" s="1"/>
  <c r="E52" i="13"/>
  <c r="D52" i="13"/>
  <c r="C52" i="13"/>
  <c r="E51" i="13"/>
  <c r="D51" i="13"/>
  <c r="C51" i="13"/>
  <c r="E50" i="13"/>
  <c r="D50" i="13"/>
  <c r="C50" i="13"/>
  <c r="E49" i="13"/>
  <c r="D49" i="13"/>
  <c r="C49" i="13"/>
  <c r="E48" i="13"/>
  <c r="D48" i="13"/>
  <c r="D47" i="13" s="1"/>
  <c r="C48" i="13"/>
  <c r="C46" i="13"/>
  <c r="C45" i="13"/>
  <c r="E44" i="13"/>
  <c r="D44" i="13"/>
  <c r="C44" i="13"/>
  <c r="E43" i="13"/>
  <c r="D43" i="13"/>
  <c r="C43" i="13"/>
  <c r="E42" i="13"/>
  <c r="D42" i="13"/>
  <c r="C42" i="13"/>
  <c r="C38" i="13" s="1"/>
  <c r="E41" i="13"/>
  <c r="D41" i="13"/>
  <c r="C41" i="13"/>
  <c r="E40" i="13"/>
  <c r="D40" i="13"/>
  <c r="C40" i="13"/>
  <c r="E39" i="13"/>
  <c r="D39" i="13"/>
  <c r="D38" i="13" s="1"/>
  <c r="C39" i="13"/>
  <c r="C37" i="13"/>
  <c r="C36" i="13" s="1"/>
  <c r="E35" i="13"/>
  <c r="E33" i="13" s="1"/>
  <c r="D35" i="13"/>
  <c r="C35" i="13"/>
  <c r="E34" i="13"/>
  <c r="D34" i="13"/>
  <c r="C34" i="13"/>
  <c r="C33" i="13" s="1"/>
  <c r="C32" i="13"/>
  <c r="C31" i="13"/>
  <c r="C30" i="13" s="1"/>
  <c r="E29" i="13"/>
  <c r="D29" i="13"/>
  <c r="C29" i="13"/>
  <c r="E28" i="13"/>
  <c r="D28" i="13"/>
  <c r="C28" i="13"/>
  <c r="E27" i="13"/>
  <c r="D27" i="13"/>
  <c r="C27" i="13"/>
  <c r="E26" i="13"/>
  <c r="D26" i="13"/>
  <c r="C26" i="13"/>
  <c r="E25" i="13"/>
  <c r="D25" i="13"/>
  <c r="C25" i="13"/>
  <c r="E24" i="13"/>
  <c r="D24" i="13"/>
  <c r="C24" i="13"/>
  <c r="E23" i="13"/>
  <c r="D23" i="13"/>
  <c r="C23" i="13"/>
  <c r="E22" i="13"/>
  <c r="D22" i="13"/>
  <c r="C22" i="13"/>
  <c r="E21" i="13"/>
  <c r="D21" i="13"/>
  <c r="C21" i="13"/>
  <c r="E20" i="13"/>
  <c r="D20" i="13"/>
  <c r="C20" i="13"/>
  <c r="E19" i="13"/>
  <c r="D19" i="13"/>
  <c r="C19" i="13"/>
  <c r="E18" i="13"/>
  <c r="E17" i="13"/>
  <c r="D17" i="13"/>
  <c r="C17" i="13"/>
  <c r="E16" i="13"/>
  <c r="D16" i="13"/>
  <c r="C16" i="13"/>
  <c r="E15" i="13"/>
  <c r="D15" i="13"/>
  <c r="C15" i="13"/>
  <c r="E14" i="13"/>
  <c r="D14" i="13"/>
  <c r="C14" i="13"/>
  <c r="E13" i="13"/>
  <c r="D13" i="13"/>
  <c r="C13" i="13"/>
  <c r="E12" i="13"/>
  <c r="D12" i="13"/>
  <c r="C12" i="13"/>
  <c r="E11" i="13"/>
  <c r="E10" i="13" s="1"/>
  <c r="D11" i="13"/>
  <c r="C11" i="13"/>
  <c r="A5" i="13"/>
  <c r="A4" i="13"/>
  <c r="A3" i="13"/>
  <c r="A2" i="13"/>
  <c r="E47" i="13" l="1"/>
  <c r="C76" i="13"/>
  <c r="C84" i="13"/>
  <c r="C94" i="13"/>
  <c r="C108" i="13"/>
  <c r="C113" i="13"/>
  <c r="E189" i="13"/>
  <c r="I189" i="13"/>
  <c r="N189" i="13"/>
  <c r="R189" i="13"/>
  <c r="C201" i="13"/>
  <c r="D225" i="13"/>
  <c r="H225" i="13"/>
  <c r="L225" i="13"/>
  <c r="P225" i="13"/>
  <c r="D236" i="13"/>
  <c r="C255" i="13"/>
  <c r="G289" i="13"/>
  <c r="K289" i="13"/>
  <c r="C276" i="13"/>
  <c r="C283" i="13"/>
  <c r="C47" i="13"/>
  <c r="C99" i="13"/>
  <c r="D108" i="13"/>
  <c r="M196" i="13"/>
  <c r="Q196" i="13"/>
  <c r="V196" i="13"/>
  <c r="C203" i="13"/>
  <c r="E225" i="13"/>
  <c r="I225" i="13"/>
  <c r="M225" i="13"/>
  <c r="Q225" i="13"/>
  <c r="C236" i="13"/>
  <c r="D289" i="13"/>
  <c r="H289" i="13"/>
  <c r="L289" i="13"/>
  <c r="C263" i="13"/>
  <c r="C289" i="13" s="1"/>
  <c r="E196" i="13"/>
  <c r="I196" i="13"/>
  <c r="N196" i="13"/>
  <c r="R196" i="13"/>
  <c r="C196" i="13"/>
  <c r="G196" i="13"/>
  <c r="D18" i="13"/>
  <c r="D33" i="13"/>
  <c r="D94" i="13"/>
  <c r="E94" i="13"/>
  <c r="E38" i="13"/>
  <c r="E76" i="13"/>
  <c r="D99" i="13"/>
  <c r="C10" i="13"/>
  <c r="D10" i="13"/>
  <c r="F134" i="13"/>
  <c r="N134" i="13"/>
  <c r="K196" i="13"/>
  <c r="D196" i="13"/>
  <c r="H196" i="13"/>
  <c r="L196" i="13"/>
  <c r="P196" i="13"/>
  <c r="T196" i="13"/>
  <c r="AB201" i="13"/>
  <c r="AA201" i="13"/>
  <c r="K201" i="13" s="1"/>
  <c r="AB203" i="13"/>
  <c r="AA203" i="13"/>
  <c r="K203" i="13" s="1"/>
  <c r="C18" i="13"/>
  <c r="D113" i="13"/>
  <c r="E56" i="13"/>
  <c r="F196" i="13"/>
  <c r="J196" i="13"/>
  <c r="O196" i="13"/>
  <c r="S196" i="13"/>
  <c r="AA200" i="13"/>
  <c r="K200" i="13" s="1"/>
  <c r="AB202" i="13"/>
  <c r="C56" i="13" l="1"/>
  <c r="D56" i="13"/>
  <c r="C295" i="9" l="1"/>
  <c r="C294" i="9"/>
  <c r="C293" i="9"/>
  <c r="M288" i="9"/>
  <c r="L288" i="9"/>
  <c r="K288" i="9"/>
  <c r="J288" i="9"/>
  <c r="I288" i="9"/>
  <c r="H288" i="9"/>
  <c r="G288" i="9"/>
  <c r="F288" i="9"/>
  <c r="E288" i="9"/>
  <c r="D288" i="9"/>
  <c r="C287" i="9"/>
  <c r="C286" i="9"/>
  <c r="C285" i="9"/>
  <c r="C284" i="9"/>
  <c r="M283" i="9"/>
  <c r="L283" i="9"/>
  <c r="K283" i="9"/>
  <c r="J283" i="9"/>
  <c r="I283" i="9"/>
  <c r="H283" i="9"/>
  <c r="G283" i="9"/>
  <c r="F283" i="9"/>
  <c r="E283" i="9"/>
  <c r="D283" i="9"/>
  <c r="C282" i="9"/>
  <c r="C281" i="9"/>
  <c r="C280" i="9"/>
  <c r="C279" i="9"/>
  <c r="C283" i="9" s="1"/>
  <c r="C278" i="9"/>
  <c r="C277" i="9"/>
  <c r="M276" i="9"/>
  <c r="L276" i="9"/>
  <c r="K276" i="9"/>
  <c r="J276" i="9"/>
  <c r="I276" i="9"/>
  <c r="H276" i="9"/>
  <c r="G276" i="9"/>
  <c r="F276" i="9"/>
  <c r="E276" i="9"/>
  <c r="D276" i="9"/>
  <c r="C275" i="9"/>
  <c r="C274" i="9"/>
  <c r="C273" i="9"/>
  <c r="C272" i="9"/>
  <c r="C271" i="9"/>
  <c r="C270" i="9"/>
  <c r="C269" i="9"/>
  <c r="C268" i="9"/>
  <c r="C276" i="9" s="1"/>
  <c r="M267" i="9"/>
  <c r="L267" i="9"/>
  <c r="K267" i="9"/>
  <c r="J267" i="9"/>
  <c r="I267" i="9"/>
  <c r="H267" i="9"/>
  <c r="G267" i="9"/>
  <c r="F267" i="9"/>
  <c r="E267" i="9"/>
  <c r="D267" i="9"/>
  <c r="C266" i="9"/>
  <c r="C265" i="9"/>
  <c r="C264" i="9"/>
  <c r="C267" i="9" s="1"/>
  <c r="M263" i="9"/>
  <c r="L263" i="9"/>
  <c r="K263" i="9"/>
  <c r="J263" i="9"/>
  <c r="I263" i="9"/>
  <c r="H263" i="9"/>
  <c r="G263" i="9"/>
  <c r="F263" i="9"/>
  <c r="E263" i="9"/>
  <c r="D263" i="9"/>
  <c r="C262" i="9"/>
  <c r="C261" i="9"/>
  <c r="C260" i="9"/>
  <c r="M259" i="9"/>
  <c r="L259" i="9"/>
  <c r="K259" i="9"/>
  <c r="J259" i="9"/>
  <c r="I259" i="9"/>
  <c r="H259" i="9"/>
  <c r="G259" i="9"/>
  <c r="F259" i="9"/>
  <c r="E259" i="9"/>
  <c r="D259" i="9"/>
  <c r="C258" i="9"/>
  <c r="C257" i="9"/>
  <c r="C259" i="9" s="1"/>
  <c r="C256" i="9"/>
  <c r="M255" i="9"/>
  <c r="M289" i="9" s="1"/>
  <c r="L255" i="9"/>
  <c r="K255" i="9"/>
  <c r="K289" i="9" s="1"/>
  <c r="J255" i="9"/>
  <c r="I255" i="9"/>
  <c r="I289" i="9" s="1"/>
  <c r="H255" i="9"/>
  <c r="G255" i="9"/>
  <c r="G289" i="9" s="1"/>
  <c r="F255" i="9"/>
  <c r="E255" i="9"/>
  <c r="E289" i="9" s="1"/>
  <c r="D255" i="9"/>
  <c r="C254" i="9"/>
  <c r="C253" i="9"/>
  <c r="C252" i="9"/>
  <c r="C251" i="9"/>
  <c r="C250" i="9"/>
  <c r="C255" i="9" s="1"/>
  <c r="AB246" i="9"/>
  <c r="AA246" i="9"/>
  <c r="F246" i="9" s="1"/>
  <c r="AB245" i="9"/>
  <c r="AA245" i="9"/>
  <c r="F245" i="9" s="1"/>
  <c r="AB244" i="9"/>
  <c r="AA244" i="9"/>
  <c r="F244" i="9" s="1"/>
  <c r="D235" i="9"/>
  <c r="C235" i="9"/>
  <c r="D234" i="9"/>
  <c r="C234" i="9"/>
  <c r="D233" i="9"/>
  <c r="C233" i="9"/>
  <c r="D232" i="9"/>
  <c r="C232" i="9"/>
  <c r="E231" i="9"/>
  <c r="D231" i="9"/>
  <c r="C231" i="9"/>
  <c r="D230" i="9"/>
  <c r="C230" i="9"/>
  <c r="E229" i="9"/>
  <c r="D229" i="9"/>
  <c r="C229" i="9"/>
  <c r="D228" i="9"/>
  <c r="D236" i="9" s="1"/>
  <c r="C228" i="9"/>
  <c r="Q224" i="9"/>
  <c r="P224" i="9"/>
  <c r="O224" i="9"/>
  <c r="N224" i="9"/>
  <c r="M224" i="9"/>
  <c r="L224" i="9"/>
  <c r="K224" i="9"/>
  <c r="J224" i="9"/>
  <c r="I224" i="9"/>
  <c r="H224" i="9"/>
  <c r="G224" i="9"/>
  <c r="F224" i="9"/>
  <c r="E224" i="9"/>
  <c r="D224" i="9"/>
  <c r="C224" i="9"/>
  <c r="Q223" i="9"/>
  <c r="P223" i="9"/>
  <c r="O223" i="9"/>
  <c r="N223" i="9"/>
  <c r="M223" i="9"/>
  <c r="L223" i="9"/>
  <c r="K223" i="9"/>
  <c r="J223" i="9"/>
  <c r="I223" i="9"/>
  <c r="H223" i="9"/>
  <c r="G223" i="9"/>
  <c r="F223" i="9"/>
  <c r="E223" i="9"/>
  <c r="D223" i="9"/>
  <c r="C223" i="9"/>
  <c r="Q222" i="9"/>
  <c r="P222" i="9"/>
  <c r="O222" i="9"/>
  <c r="N222" i="9"/>
  <c r="M222" i="9"/>
  <c r="L222" i="9"/>
  <c r="K222" i="9"/>
  <c r="J222" i="9"/>
  <c r="I222" i="9"/>
  <c r="H222" i="9"/>
  <c r="G222" i="9"/>
  <c r="F222" i="9"/>
  <c r="E222" i="9"/>
  <c r="D222" i="9"/>
  <c r="C222" i="9"/>
  <c r="Q221" i="9"/>
  <c r="P221" i="9"/>
  <c r="O221" i="9"/>
  <c r="N221" i="9"/>
  <c r="M221" i="9"/>
  <c r="L221" i="9"/>
  <c r="K221" i="9"/>
  <c r="J221" i="9"/>
  <c r="I221" i="9"/>
  <c r="H221" i="9"/>
  <c r="G221" i="9"/>
  <c r="F221" i="9"/>
  <c r="E221" i="9"/>
  <c r="D221" i="9"/>
  <c r="C221" i="9"/>
  <c r="Q220" i="9"/>
  <c r="P220" i="9"/>
  <c r="O220" i="9"/>
  <c r="N220" i="9"/>
  <c r="M220" i="9"/>
  <c r="L220" i="9"/>
  <c r="K220" i="9"/>
  <c r="J220" i="9"/>
  <c r="I220" i="9"/>
  <c r="H220" i="9"/>
  <c r="G220" i="9"/>
  <c r="F220" i="9"/>
  <c r="E220" i="9"/>
  <c r="D220" i="9"/>
  <c r="C220" i="9"/>
  <c r="Q219" i="9"/>
  <c r="P219" i="9"/>
  <c r="O219" i="9"/>
  <c r="N219" i="9"/>
  <c r="M219" i="9"/>
  <c r="L219" i="9"/>
  <c r="K219" i="9"/>
  <c r="J219" i="9"/>
  <c r="I219" i="9"/>
  <c r="H219" i="9"/>
  <c r="G219" i="9"/>
  <c r="F219" i="9"/>
  <c r="E219" i="9"/>
  <c r="D219" i="9"/>
  <c r="C219" i="9"/>
  <c r="Q218" i="9"/>
  <c r="P218" i="9"/>
  <c r="O218" i="9"/>
  <c r="N218" i="9"/>
  <c r="M218" i="9"/>
  <c r="L218" i="9"/>
  <c r="K218" i="9"/>
  <c r="J218" i="9"/>
  <c r="I218" i="9"/>
  <c r="H218" i="9"/>
  <c r="G218" i="9"/>
  <c r="F218" i="9"/>
  <c r="E218" i="9"/>
  <c r="D218" i="9"/>
  <c r="C218" i="9"/>
  <c r="Q217" i="9"/>
  <c r="P217" i="9"/>
  <c r="O217" i="9"/>
  <c r="N217" i="9"/>
  <c r="M217" i="9"/>
  <c r="L217" i="9"/>
  <c r="K217" i="9"/>
  <c r="J217" i="9"/>
  <c r="I217" i="9"/>
  <c r="H217" i="9"/>
  <c r="G217" i="9"/>
  <c r="F217" i="9"/>
  <c r="E217" i="9"/>
  <c r="D217" i="9"/>
  <c r="C217" i="9"/>
  <c r="Q216" i="9"/>
  <c r="P216" i="9"/>
  <c r="O216" i="9"/>
  <c r="N216" i="9"/>
  <c r="M216" i="9"/>
  <c r="L216" i="9"/>
  <c r="K216" i="9"/>
  <c r="J216" i="9"/>
  <c r="I216" i="9"/>
  <c r="H216" i="9"/>
  <c r="G216" i="9"/>
  <c r="F216" i="9"/>
  <c r="E216" i="9"/>
  <c r="D216" i="9"/>
  <c r="C216" i="9"/>
  <c r="Q215" i="9"/>
  <c r="P215" i="9"/>
  <c r="O215" i="9"/>
  <c r="N215" i="9"/>
  <c r="M215" i="9"/>
  <c r="L215" i="9"/>
  <c r="K215" i="9"/>
  <c r="J215" i="9"/>
  <c r="I215" i="9"/>
  <c r="H215" i="9"/>
  <c r="G215" i="9"/>
  <c r="F215" i="9"/>
  <c r="E215" i="9"/>
  <c r="D215" i="9"/>
  <c r="C215" i="9"/>
  <c r="Q214" i="9"/>
  <c r="P214" i="9"/>
  <c r="O214" i="9"/>
  <c r="N214" i="9"/>
  <c r="M214" i="9"/>
  <c r="L214" i="9"/>
  <c r="K214" i="9"/>
  <c r="J214" i="9"/>
  <c r="I214" i="9"/>
  <c r="H214" i="9"/>
  <c r="G214" i="9"/>
  <c r="F214" i="9"/>
  <c r="E214" i="9"/>
  <c r="D214" i="9"/>
  <c r="C214" i="9"/>
  <c r="Q213" i="9"/>
  <c r="P213" i="9"/>
  <c r="P225" i="9" s="1"/>
  <c r="O213" i="9"/>
  <c r="N213" i="9"/>
  <c r="N225" i="9" s="1"/>
  <c r="M213" i="9"/>
  <c r="L213" i="9"/>
  <c r="L225" i="9" s="1"/>
  <c r="K213" i="9"/>
  <c r="J213" i="9"/>
  <c r="J225" i="9" s="1"/>
  <c r="I213" i="9"/>
  <c r="H213" i="9"/>
  <c r="H225" i="9" s="1"/>
  <c r="G213" i="9"/>
  <c r="F213" i="9"/>
  <c r="F225" i="9" s="1"/>
  <c r="E213" i="9"/>
  <c r="D213" i="9"/>
  <c r="D225" i="9" s="1"/>
  <c r="C213" i="9"/>
  <c r="D208" i="9"/>
  <c r="C208" i="9"/>
  <c r="D207" i="9"/>
  <c r="C207" i="9"/>
  <c r="F203" i="9"/>
  <c r="E203" i="9"/>
  <c r="F202" i="9"/>
  <c r="E202" i="9"/>
  <c r="C202" i="9"/>
  <c r="AA202" i="9" s="1"/>
  <c r="K202" i="9" s="1"/>
  <c r="F201" i="9"/>
  <c r="E201" i="9"/>
  <c r="C201" i="9" s="1"/>
  <c r="F200" i="9"/>
  <c r="E200" i="9"/>
  <c r="C200" i="9" s="1"/>
  <c r="AB200" i="9" s="1"/>
  <c r="V195" i="9"/>
  <c r="U195" i="9"/>
  <c r="U196" i="9" s="1"/>
  <c r="R195" i="9"/>
  <c r="Q195" i="9"/>
  <c r="P195" i="9"/>
  <c r="O195" i="9"/>
  <c r="N195" i="9"/>
  <c r="M195" i="9"/>
  <c r="L195" i="9"/>
  <c r="J195" i="9"/>
  <c r="I195" i="9"/>
  <c r="H195" i="9"/>
  <c r="G195" i="9"/>
  <c r="F195" i="9"/>
  <c r="E195" i="9"/>
  <c r="D195" i="9"/>
  <c r="C195" i="9"/>
  <c r="V194" i="9"/>
  <c r="T194" i="9"/>
  <c r="S194" i="9"/>
  <c r="R194" i="9"/>
  <c r="Q194" i="9"/>
  <c r="P194" i="9"/>
  <c r="O194" i="9"/>
  <c r="N194" i="9"/>
  <c r="M194" i="9"/>
  <c r="L194" i="9"/>
  <c r="K196" i="9"/>
  <c r="J194" i="9"/>
  <c r="I194" i="9"/>
  <c r="H194" i="9"/>
  <c r="G194" i="9"/>
  <c r="F194" i="9"/>
  <c r="E194" i="9"/>
  <c r="D194" i="9"/>
  <c r="C194" i="9"/>
  <c r="V193" i="9"/>
  <c r="T193" i="9"/>
  <c r="S193" i="9"/>
  <c r="R193" i="9"/>
  <c r="Q193" i="9"/>
  <c r="P193" i="9"/>
  <c r="O193" i="9"/>
  <c r="N193" i="9"/>
  <c r="M193" i="9"/>
  <c r="L193" i="9"/>
  <c r="J193" i="9"/>
  <c r="I193" i="9"/>
  <c r="H193" i="9"/>
  <c r="G193" i="9"/>
  <c r="F193" i="9"/>
  <c r="E193" i="9"/>
  <c r="D193" i="9"/>
  <c r="C193" i="9"/>
  <c r="V192" i="9"/>
  <c r="T192" i="9"/>
  <c r="S192" i="9"/>
  <c r="R192" i="9"/>
  <c r="Q192" i="9"/>
  <c r="P192" i="9"/>
  <c r="O192" i="9"/>
  <c r="N192" i="9"/>
  <c r="M192" i="9"/>
  <c r="L192" i="9"/>
  <c r="J192" i="9"/>
  <c r="I192" i="9"/>
  <c r="H192" i="9"/>
  <c r="G192" i="9"/>
  <c r="F192" i="9"/>
  <c r="E192" i="9"/>
  <c r="D192" i="9"/>
  <c r="C192" i="9"/>
  <c r="V191" i="9"/>
  <c r="T191" i="9"/>
  <c r="S191" i="9"/>
  <c r="R191" i="9"/>
  <c r="Q191" i="9"/>
  <c r="P191" i="9"/>
  <c r="O191" i="9"/>
  <c r="N191" i="9"/>
  <c r="M191" i="9"/>
  <c r="L191" i="9"/>
  <c r="J191" i="9"/>
  <c r="J189" i="9" s="1"/>
  <c r="I191" i="9"/>
  <c r="H191" i="9"/>
  <c r="G191" i="9"/>
  <c r="F191" i="9"/>
  <c r="E191" i="9"/>
  <c r="D191" i="9"/>
  <c r="C191" i="9"/>
  <c r="V190" i="9"/>
  <c r="V189" i="9" s="1"/>
  <c r="T190" i="9"/>
  <c r="S190" i="9"/>
  <c r="R190" i="9"/>
  <c r="Q190" i="9"/>
  <c r="Q189" i="9" s="1"/>
  <c r="P190" i="9"/>
  <c r="P189" i="9" s="1"/>
  <c r="O190" i="9"/>
  <c r="N190" i="9"/>
  <c r="M190" i="9"/>
  <c r="M189" i="9" s="1"/>
  <c r="L190" i="9"/>
  <c r="J190" i="9"/>
  <c r="I190" i="9"/>
  <c r="H190" i="9"/>
  <c r="H189" i="9" s="1"/>
  <c r="G190" i="9"/>
  <c r="F190" i="9"/>
  <c r="F189" i="9" s="1"/>
  <c r="E190" i="9"/>
  <c r="D190" i="9"/>
  <c r="D189" i="9" s="1"/>
  <c r="C190" i="9"/>
  <c r="T189" i="9"/>
  <c r="O189" i="9"/>
  <c r="O196" i="9" s="1"/>
  <c r="L189" i="9"/>
  <c r="G189" i="9"/>
  <c r="C189" i="9"/>
  <c r="V188" i="9"/>
  <c r="T188" i="9"/>
  <c r="S188" i="9"/>
  <c r="R188" i="9"/>
  <c r="Q188" i="9"/>
  <c r="P188" i="9"/>
  <c r="O188" i="9"/>
  <c r="N188" i="9"/>
  <c r="M188" i="9"/>
  <c r="L188" i="9"/>
  <c r="J188" i="9"/>
  <c r="I188" i="9"/>
  <c r="H188" i="9"/>
  <c r="G188" i="9"/>
  <c r="F188" i="9"/>
  <c r="E188" i="9"/>
  <c r="D188" i="9"/>
  <c r="C188" i="9"/>
  <c r="V187" i="9"/>
  <c r="T187" i="9"/>
  <c r="S187" i="9"/>
  <c r="R187" i="9"/>
  <c r="Q187" i="9"/>
  <c r="P187" i="9"/>
  <c r="O187" i="9"/>
  <c r="N187" i="9"/>
  <c r="M187" i="9"/>
  <c r="L187" i="9"/>
  <c r="J187" i="9"/>
  <c r="I187" i="9"/>
  <c r="H187" i="9"/>
  <c r="G187" i="9"/>
  <c r="F187" i="9"/>
  <c r="E187" i="9"/>
  <c r="D187" i="9"/>
  <c r="C187" i="9"/>
  <c r="V186" i="9"/>
  <c r="T186" i="9"/>
  <c r="S186" i="9"/>
  <c r="R186" i="9"/>
  <c r="Q186" i="9"/>
  <c r="P186" i="9"/>
  <c r="O186" i="9"/>
  <c r="N186" i="9"/>
  <c r="M186" i="9"/>
  <c r="L186" i="9"/>
  <c r="J186" i="9"/>
  <c r="I186" i="9"/>
  <c r="H186" i="9"/>
  <c r="G186" i="9"/>
  <c r="F186" i="9"/>
  <c r="E186" i="9"/>
  <c r="D186" i="9"/>
  <c r="C186" i="9"/>
  <c r="V185" i="9"/>
  <c r="T185" i="9"/>
  <c r="S185" i="9"/>
  <c r="R185" i="9"/>
  <c r="Q185" i="9"/>
  <c r="P185" i="9"/>
  <c r="O185" i="9"/>
  <c r="N185" i="9"/>
  <c r="M185" i="9"/>
  <c r="L185" i="9"/>
  <c r="J185" i="9"/>
  <c r="I185" i="9"/>
  <c r="H185" i="9"/>
  <c r="G185" i="9"/>
  <c r="F185" i="9"/>
  <c r="E185" i="9"/>
  <c r="D185" i="9"/>
  <c r="C185" i="9"/>
  <c r="V184" i="9"/>
  <c r="T184" i="9"/>
  <c r="S184" i="9"/>
  <c r="R184" i="9"/>
  <c r="Q184" i="9"/>
  <c r="P184" i="9"/>
  <c r="O184" i="9"/>
  <c r="N184" i="9"/>
  <c r="M184" i="9"/>
  <c r="L184" i="9"/>
  <c r="J184" i="9"/>
  <c r="I184" i="9"/>
  <c r="H184" i="9"/>
  <c r="G184" i="9"/>
  <c r="F184" i="9"/>
  <c r="E184" i="9"/>
  <c r="D184" i="9"/>
  <c r="C184" i="9"/>
  <c r="V183" i="9"/>
  <c r="T183" i="9"/>
  <c r="S183" i="9"/>
  <c r="R183" i="9"/>
  <c r="Q183" i="9"/>
  <c r="P183" i="9"/>
  <c r="O183" i="9"/>
  <c r="N183" i="9"/>
  <c r="M183" i="9"/>
  <c r="L183" i="9"/>
  <c r="J183" i="9"/>
  <c r="I183" i="9"/>
  <c r="H183" i="9"/>
  <c r="G183" i="9"/>
  <c r="F183" i="9"/>
  <c r="E183" i="9"/>
  <c r="D183" i="9"/>
  <c r="C183" i="9"/>
  <c r="V182" i="9"/>
  <c r="T182" i="9"/>
  <c r="S182" i="9"/>
  <c r="R182" i="9"/>
  <c r="Q182" i="9"/>
  <c r="P182" i="9"/>
  <c r="O182" i="9"/>
  <c r="N182" i="9"/>
  <c r="M182" i="9"/>
  <c r="L182" i="9"/>
  <c r="J182" i="9"/>
  <c r="I182" i="9"/>
  <c r="H182" i="9"/>
  <c r="G182" i="9"/>
  <c r="F182" i="9"/>
  <c r="E182" i="9"/>
  <c r="D182" i="9"/>
  <c r="C182" i="9"/>
  <c r="V181" i="9"/>
  <c r="T181" i="9"/>
  <c r="S181" i="9"/>
  <c r="R181" i="9"/>
  <c r="Q181" i="9"/>
  <c r="P181" i="9"/>
  <c r="O181" i="9"/>
  <c r="N181" i="9"/>
  <c r="M181" i="9"/>
  <c r="L181" i="9"/>
  <c r="J181" i="9"/>
  <c r="I181" i="9"/>
  <c r="H181" i="9"/>
  <c r="G181" i="9"/>
  <c r="F181" i="9"/>
  <c r="E181" i="9"/>
  <c r="D181" i="9"/>
  <c r="C181" i="9"/>
  <c r="V180" i="9"/>
  <c r="T180" i="9"/>
  <c r="S180" i="9"/>
  <c r="R180" i="9"/>
  <c r="Q180" i="9"/>
  <c r="P180" i="9"/>
  <c r="O180" i="9"/>
  <c r="N180" i="9"/>
  <c r="M180" i="9"/>
  <c r="L180" i="9"/>
  <c r="J180" i="9"/>
  <c r="I180" i="9"/>
  <c r="H180" i="9"/>
  <c r="G180" i="9"/>
  <c r="F180" i="9"/>
  <c r="E180" i="9"/>
  <c r="D180" i="9"/>
  <c r="C180" i="9"/>
  <c r="V179" i="9"/>
  <c r="T179" i="9"/>
  <c r="S179" i="9"/>
  <c r="R179" i="9"/>
  <c r="Q179" i="9"/>
  <c r="P179" i="9"/>
  <c r="O179" i="9"/>
  <c r="N179" i="9"/>
  <c r="M179" i="9"/>
  <c r="L179" i="9"/>
  <c r="J179" i="9"/>
  <c r="I179" i="9"/>
  <c r="H179" i="9"/>
  <c r="G179" i="9"/>
  <c r="F179" i="9"/>
  <c r="E179" i="9"/>
  <c r="D179" i="9"/>
  <c r="C179" i="9"/>
  <c r="V178" i="9"/>
  <c r="T178" i="9"/>
  <c r="S178" i="9"/>
  <c r="R178" i="9"/>
  <c r="Q178" i="9"/>
  <c r="P178" i="9"/>
  <c r="O178" i="9"/>
  <c r="N178" i="9"/>
  <c r="M178" i="9"/>
  <c r="L178" i="9"/>
  <c r="J178" i="9"/>
  <c r="I178" i="9"/>
  <c r="H178" i="9"/>
  <c r="G178" i="9"/>
  <c r="F178" i="9"/>
  <c r="E178" i="9"/>
  <c r="D178" i="9"/>
  <c r="C178" i="9"/>
  <c r="V177" i="9"/>
  <c r="T177" i="9"/>
  <c r="S177" i="9"/>
  <c r="R177" i="9"/>
  <c r="Q177" i="9"/>
  <c r="P177" i="9"/>
  <c r="O177" i="9"/>
  <c r="N177" i="9"/>
  <c r="M177" i="9"/>
  <c r="L177" i="9"/>
  <c r="J177" i="9"/>
  <c r="I177" i="9"/>
  <c r="H177" i="9"/>
  <c r="G177" i="9"/>
  <c r="F177" i="9"/>
  <c r="E177" i="9"/>
  <c r="D177" i="9"/>
  <c r="C177" i="9"/>
  <c r="V176" i="9"/>
  <c r="T176" i="9"/>
  <c r="S176" i="9"/>
  <c r="R176" i="9"/>
  <c r="Q176" i="9"/>
  <c r="P176" i="9"/>
  <c r="O176" i="9"/>
  <c r="N176" i="9"/>
  <c r="M176" i="9"/>
  <c r="L176" i="9"/>
  <c r="J176" i="9"/>
  <c r="I176" i="9"/>
  <c r="H176" i="9"/>
  <c r="G176" i="9"/>
  <c r="F176" i="9"/>
  <c r="E176" i="9"/>
  <c r="D176" i="9"/>
  <c r="C176" i="9"/>
  <c r="K171" i="9"/>
  <c r="R170" i="9"/>
  <c r="Q170" i="9"/>
  <c r="P170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R169" i="9"/>
  <c r="Q169" i="9"/>
  <c r="P169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R168" i="9"/>
  <c r="Q168" i="9"/>
  <c r="P168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R167" i="9"/>
  <c r="Q167" i="9"/>
  <c r="P167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R165" i="9"/>
  <c r="Q165" i="9"/>
  <c r="P165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R163" i="9"/>
  <c r="Q163" i="9"/>
  <c r="P163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R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R160" i="9"/>
  <c r="R171" i="9" s="1"/>
  <c r="Q160" i="9"/>
  <c r="Q171" i="9" s="1"/>
  <c r="P160" i="9"/>
  <c r="P171" i="9" s="1"/>
  <c r="O160" i="9"/>
  <c r="O171" i="9" s="1"/>
  <c r="N160" i="9"/>
  <c r="N171" i="9" s="1"/>
  <c r="M160" i="9"/>
  <c r="M171" i="9" s="1"/>
  <c r="L160" i="9"/>
  <c r="L171" i="9" s="1"/>
  <c r="K160" i="9"/>
  <c r="J160" i="9"/>
  <c r="J171" i="9" s="1"/>
  <c r="I160" i="9"/>
  <c r="I171" i="9" s="1"/>
  <c r="H160" i="9"/>
  <c r="H171" i="9" s="1"/>
  <c r="G160" i="9"/>
  <c r="G171" i="9" s="1"/>
  <c r="F160" i="9"/>
  <c r="F171" i="9" s="1"/>
  <c r="E160" i="9"/>
  <c r="E171" i="9" s="1"/>
  <c r="D160" i="9"/>
  <c r="D171" i="9" s="1"/>
  <c r="C160" i="9"/>
  <c r="C171" i="9" s="1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R150" i="9"/>
  <c r="R155" i="9" s="1"/>
  <c r="Q150" i="9"/>
  <c r="Q155" i="9" s="1"/>
  <c r="P150" i="9"/>
  <c r="P155" i="9" s="1"/>
  <c r="O150" i="9"/>
  <c r="O155" i="9" s="1"/>
  <c r="N150" i="9"/>
  <c r="N155" i="9" s="1"/>
  <c r="M150" i="9"/>
  <c r="M155" i="9" s="1"/>
  <c r="L150" i="9"/>
  <c r="L155" i="9" s="1"/>
  <c r="K150" i="9"/>
  <c r="K155" i="9" s="1"/>
  <c r="J150" i="9"/>
  <c r="J155" i="9" s="1"/>
  <c r="I150" i="9"/>
  <c r="I155" i="9" s="1"/>
  <c r="H150" i="9"/>
  <c r="H155" i="9" s="1"/>
  <c r="G150" i="9"/>
  <c r="G155" i="9" s="1"/>
  <c r="F150" i="9"/>
  <c r="F155" i="9" s="1"/>
  <c r="E150" i="9"/>
  <c r="E155" i="9" s="1"/>
  <c r="D150" i="9"/>
  <c r="D155" i="9" s="1"/>
  <c r="C150" i="9"/>
  <c r="C155" i="9" s="1"/>
  <c r="S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S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S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S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S139" i="9"/>
  <c r="Q139" i="9"/>
  <c r="Q138" i="9" s="1"/>
  <c r="P139" i="9"/>
  <c r="P138" i="9" s="1"/>
  <c r="O139" i="9"/>
  <c r="O138" i="9" s="1"/>
  <c r="O134" i="9" s="1"/>
  <c r="N139" i="9"/>
  <c r="M139" i="9"/>
  <c r="M138" i="9" s="1"/>
  <c r="L139" i="9"/>
  <c r="L138" i="9" s="1"/>
  <c r="K139" i="9"/>
  <c r="K138" i="9" s="1"/>
  <c r="K134" i="9" s="1"/>
  <c r="J139" i="9"/>
  <c r="I139" i="9"/>
  <c r="I138" i="9" s="1"/>
  <c r="H139" i="9"/>
  <c r="H138" i="9" s="1"/>
  <c r="G139" i="9"/>
  <c r="G138" i="9" s="1"/>
  <c r="G134" i="9" s="1"/>
  <c r="F139" i="9"/>
  <c r="E139" i="9"/>
  <c r="E138" i="9" s="1"/>
  <c r="D139" i="9"/>
  <c r="D138" i="9" s="1"/>
  <c r="C139" i="9"/>
  <c r="C138" i="9" s="1"/>
  <c r="C134" i="9" s="1"/>
  <c r="S138" i="9"/>
  <c r="R138" i="9"/>
  <c r="N138" i="9"/>
  <c r="J138" i="9"/>
  <c r="F138" i="9"/>
  <c r="S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S136" i="9"/>
  <c r="Q136" i="9"/>
  <c r="P136" i="9"/>
  <c r="O136" i="9"/>
  <c r="N136" i="9"/>
  <c r="M136" i="9"/>
  <c r="L136" i="9"/>
  <c r="K136" i="9"/>
  <c r="J136" i="9"/>
  <c r="H136" i="9"/>
  <c r="G136" i="9"/>
  <c r="F136" i="9"/>
  <c r="S135" i="9"/>
  <c r="Q135" i="9"/>
  <c r="P135" i="9"/>
  <c r="O135" i="9"/>
  <c r="N135" i="9"/>
  <c r="M135" i="9"/>
  <c r="L135" i="9"/>
  <c r="K135" i="9"/>
  <c r="J135" i="9"/>
  <c r="J134" i="9" s="1"/>
  <c r="I135" i="9"/>
  <c r="H135" i="9"/>
  <c r="G135" i="9"/>
  <c r="F135" i="9"/>
  <c r="E135" i="9"/>
  <c r="D135" i="9"/>
  <c r="C135" i="9"/>
  <c r="S134" i="9"/>
  <c r="R134" i="9"/>
  <c r="S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S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S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S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S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S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S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S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S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S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S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S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S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E116" i="9"/>
  <c r="D116" i="9"/>
  <c r="C116" i="9"/>
  <c r="E112" i="9"/>
  <c r="D112" i="9"/>
  <c r="C112" i="9"/>
  <c r="E111" i="9"/>
  <c r="E113" i="9" s="1"/>
  <c r="D111" i="9"/>
  <c r="D113" i="9" s="1"/>
  <c r="C111" i="9"/>
  <c r="C107" i="9"/>
  <c r="E106" i="9"/>
  <c r="D106" i="9"/>
  <c r="C106" i="9"/>
  <c r="E105" i="9"/>
  <c r="D105" i="9"/>
  <c r="C105" i="9"/>
  <c r="E104" i="9"/>
  <c r="D104" i="9"/>
  <c r="C104" i="9"/>
  <c r="E103" i="9"/>
  <c r="D103" i="9"/>
  <c r="C103" i="9"/>
  <c r="E102" i="9"/>
  <c r="D102" i="9"/>
  <c r="D108" i="9" s="1"/>
  <c r="C102" i="9"/>
  <c r="E98" i="9"/>
  <c r="D98" i="9"/>
  <c r="C98" i="9"/>
  <c r="E97" i="9"/>
  <c r="E99" i="9" s="1"/>
  <c r="D97" i="9"/>
  <c r="C97" i="9"/>
  <c r="C99" i="9" s="1"/>
  <c r="E93" i="9"/>
  <c r="D93" i="9"/>
  <c r="C93" i="9"/>
  <c r="E92" i="9"/>
  <c r="D92" i="9"/>
  <c r="C92" i="9"/>
  <c r="E91" i="9"/>
  <c r="D91" i="9"/>
  <c r="C91" i="9"/>
  <c r="E90" i="9"/>
  <c r="D90" i="9"/>
  <c r="C90" i="9"/>
  <c r="E89" i="9"/>
  <c r="D89" i="9"/>
  <c r="C89" i="9"/>
  <c r="E88" i="9"/>
  <c r="E94" i="9" s="1"/>
  <c r="D88" i="9"/>
  <c r="C88" i="9"/>
  <c r="E87" i="9"/>
  <c r="D87" i="9"/>
  <c r="D94" i="9" s="1"/>
  <c r="C87" i="9"/>
  <c r="E83" i="9"/>
  <c r="D83" i="9"/>
  <c r="C83" i="9"/>
  <c r="E82" i="9"/>
  <c r="D82" i="9"/>
  <c r="C82" i="9"/>
  <c r="E81" i="9"/>
  <c r="D81" i="9"/>
  <c r="C81" i="9"/>
  <c r="E80" i="9"/>
  <c r="D80" i="9"/>
  <c r="C80" i="9"/>
  <c r="E79" i="9"/>
  <c r="D79" i="9"/>
  <c r="C79" i="9"/>
  <c r="E75" i="9"/>
  <c r="D75" i="9"/>
  <c r="C75" i="9"/>
  <c r="E74" i="9"/>
  <c r="D74" i="9"/>
  <c r="C74" i="9"/>
  <c r="E73" i="9"/>
  <c r="D73" i="9"/>
  <c r="C73" i="9"/>
  <c r="E72" i="9"/>
  <c r="D72" i="9"/>
  <c r="C72" i="9"/>
  <c r="E71" i="9"/>
  <c r="D71" i="9"/>
  <c r="C71" i="9"/>
  <c r="E70" i="9"/>
  <c r="D70" i="9"/>
  <c r="C70" i="9"/>
  <c r="E69" i="9"/>
  <c r="D69" i="9"/>
  <c r="C69" i="9"/>
  <c r="E68" i="9"/>
  <c r="D68" i="9"/>
  <c r="C68" i="9"/>
  <c r="E67" i="9"/>
  <c r="D67" i="9"/>
  <c r="C67" i="9"/>
  <c r="E66" i="9"/>
  <c r="D66" i="9"/>
  <c r="C66" i="9"/>
  <c r="E65" i="9"/>
  <c r="D65" i="9"/>
  <c r="C65" i="9"/>
  <c r="E64" i="9"/>
  <c r="D64" i="9"/>
  <c r="C64" i="9"/>
  <c r="E63" i="9"/>
  <c r="D63" i="9"/>
  <c r="C63" i="9"/>
  <c r="E62" i="9"/>
  <c r="D62" i="9"/>
  <c r="C62" i="9"/>
  <c r="E61" i="9"/>
  <c r="D61" i="9"/>
  <c r="C61" i="9"/>
  <c r="E60" i="9"/>
  <c r="D60" i="9"/>
  <c r="C60" i="9"/>
  <c r="C55" i="9"/>
  <c r="C54" i="9"/>
  <c r="C53" i="9" s="1"/>
  <c r="E52" i="9"/>
  <c r="D52" i="9"/>
  <c r="C52" i="9"/>
  <c r="E51" i="9"/>
  <c r="D51" i="9"/>
  <c r="C51" i="9"/>
  <c r="E50" i="9"/>
  <c r="D50" i="9"/>
  <c r="C50" i="9"/>
  <c r="E49" i="9"/>
  <c r="D49" i="9"/>
  <c r="D47" i="9" s="1"/>
  <c r="C49" i="9"/>
  <c r="E48" i="9"/>
  <c r="E47" i="9" s="1"/>
  <c r="D48" i="9"/>
  <c r="C48" i="9"/>
  <c r="C46" i="9"/>
  <c r="C45" i="9" s="1"/>
  <c r="E44" i="9"/>
  <c r="D44" i="9"/>
  <c r="C44" i="9"/>
  <c r="E43" i="9"/>
  <c r="D43" i="9"/>
  <c r="C43" i="9"/>
  <c r="E42" i="9"/>
  <c r="D42" i="9"/>
  <c r="C42" i="9"/>
  <c r="C38" i="9" s="1"/>
  <c r="E41" i="9"/>
  <c r="D41" i="9"/>
  <c r="C41" i="9"/>
  <c r="E40" i="9"/>
  <c r="D40" i="9"/>
  <c r="C40" i="9"/>
  <c r="E39" i="9"/>
  <c r="D39" i="9"/>
  <c r="D38" i="9" s="1"/>
  <c r="C39" i="9"/>
  <c r="C37" i="9"/>
  <c r="C36" i="9" s="1"/>
  <c r="E35" i="9"/>
  <c r="D35" i="9"/>
  <c r="C35" i="9"/>
  <c r="E34" i="9"/>
  <c r="D34" i="9"/>
  <c r="C34" i="9"/>
  <c r="C33" i="9" s="1"/>
  <c r="C32" i="9"/>
  <c r="C31" i="9"/>
  <c r="C30" i="9" s="1"/>
  <c r="E29" i="9"/>
  <c r="D29" i="9"/>
  <c r="C29" i="9"/>
  <c r="E28" i="9"/>
  <c r="D28" i="9"/>
  <c r="C28" i="9"/>
  <c r="E27" i="9"/>
  <c r="D27" i="9"/>
  <c r="C27" i="9"/>
  <c r="E26" i="9"/>
  <c r="D26" i="9"/>
  <c r="C26" i="9"/>
  <c r="E25" i="9"/>
  <c r="D25" i="9"/>
  <c r="C25" i="9"/>
  <c r="E24" i="9"/>
  <c r="D24" i="9"/>
  <c r="C24" i="9"/>
  <c r="E23" i="9"/>
  <c r="D23" i="9"/>
  <c r="C23" i="9"/>
  <c r="E22" i="9"/>
  <c r="D22" i="9"/>
  <c r="C22" i="9"/>
  <c r="E21" i="9"/>
  <c r="D21" i="9"/>
  <c r="C21" i="9"/>
  <c r="E20" i="9"/>
  <c r="D20" i="9"/>
  <c r="C20" i="9"/>
  <c r="E19" i="9"/>
  <c r="D19" i="9"/>
  <c r="C19" i="9"/>
  <c r="E18" i="9"/>
  <c r="E17" i="9"/>
  <c r="D17" i="9"/>
  <c r="C17" i="9"/>
  <c r="E16" i="9"/>
  <c r="D16" i="9"/>
  <c r="C16" i="9"/>
  <c r="E15" i="9"/>
  <c r="D15" i="9"/>
  <c r="C15" i="9"/>
  <c r="E14" i="9"/>
  <c r="D14" i="9"/>
  <c r="C14" i="9"/>
  <c r="E13" i="9"/>
  <c r="D13" i="9"/>
  <c r="C13" i="9"/>
  <c r="E12" i="9"/>
  <c r="E10" i="9" s="1"/>
  <c r="D12" i="9"/>
  <c r="C12" i="9"/>
  <c r="E11" i="9"/>
  <c r="D11" i="9"/>
  <c r="C11" i="9"/>
  <c r="A5" i="9"/>
  <c r="A4" i="9"/>
  <c r="A3" i="9"/>
  <c r="A2" i="9"/>
  <c r="M196" i="9" l="1"/>
  <c r="Q196" i="9"/>
  <c r="V196" i="9"/>
  <c r="C47" i="9"/>
  <c r="D76" i="9"/>
  <c r="D84" i="9"/>
  <c r="E108" i="9"/>
  <c r="E134" i="9"/>
  <c r="I134" i="9"/>
  <c r="M134" i="9"/>
  <c r="Q134" i="9"/>
  <c r="D134" i="9"/>
  <c r="H134" i="9"/>
  <c r="L134" i="9"/>
  <c r="P134" i="9"/>
  <c r="C196" i="9"/>
  <c r="G196" i="9"/>
  <c r="C203" i="9"/>
  <c r="E225" i="9"/>
  <c r="I225" i="9"/>
  <c r="M225" i="9"/>
  <c r="Q225" i="9"/>
  <c r="C236" i="9"/>
  <c r="D289" i="9"/>
  <c r="H289" i="9"/>
  <c r="L289" i="9"/>
  <c r="C263" i="9"/>
  <c r="C289" i="9" s="1"/>
  <c r="E84" i="9"/>
  <c r="S189" i="9"/>
  <c r="C288" i="9"/>
  <c r="C18" i="9"/>
  <c r="D18" i="9"/>
  <c r="D33" i="9"/>
  <c r="E33" i="9"/>
  <c r="C84" i="9"/>
  <c r="C94" i="9"/>
  <c r="C108" i="9"/>
  <c r="C113" i="9"/>
  <c r="E189" i="9"/>
  <c r="E196" i="9" s="1"/>
  <c r="I189" i="9"/>
  <c r="I196" i="9" s="1"/>
  <c r="N189" i="9"/>
  <c r="N196" i="9" s="1"/>
  <c r="R189" i="9"/>
  <c r="R196" i="9" s="1"/>
  <c r="C225" i="9"/>
  <c r="G225" i="9"/>
  <c r="K225" i="9"/>
  <c r="O225" i="9"/>
  <c r="E236" i="9"/>
  <c r="F289" i="9"/>
  <c r="J289" i="9"/>
  <c r="AB201" i="9"/>
  <c r="AA201" i="9"/>
  <c r="K201" i="9" s="1"/>
  <c r="E38" i="9"/>
  <c r="E56" i="9" s="1"/>
  <c r="E76" i="9"/>
  <c r="D99" i="9"/>
  <c r="F196" i="9"/>
  <c r="J196" i="9"/>
  <c r="S196" i="9"/>
  <c r="AB203" i="9"/>
  <c r="AA203" i="9"/>
  <c r="K203" i="9" s="1"/>
  <c r="C10" i="9"/>
  <c r="C56" i="9" s="1"/>
  <c r="D10" i="9"/>
  <c r="D56" i="9" s="1"/>
  <c r="F134" i="9"/>
  <c r="N134" i="9"/>
  <c r="D196" i="9"/>
  <c r="H196" i="9"/>
  <c r="L196" i="9"/>
  <c r="P196" i="9"/>
  <c r="T196" i="9"/>
  <c r="C76" i="9"/>
  <c r="AA200" i="9"/>
  <c r="K200" i="9" s="1"/>
  <c r="AB202" i="9"/>
  <c r="C295" i="8" l="1"/>
  <c r="C294" i="8"/>
  <c r="C293" i="8"/>
  <c r="M288" i="8"/>
  <c r="L288" i="8"/>
  <c r="K288" i="8"/>
  <c r="J288" i="8"/>
  <c r="I288" i="8"/>
  <c r="H288" i="8"/>
  <c r="G288" i="8"/>
  <c r="F288" i="8"/>
  <c r="E288" i="8"/>
  <c r="D288" i="8"/>
  <c r="C287" i="8"/>
  <c r="C286" i="8"/>
  <c r="C285" i="8"/>
  <c r="C284" i="8"/>
  <c r="M283" i="8"/>
  <c r="L283" i="8"/>
  <c r="K283" i="8"/>
  <c r="J283" i="8"/>
  <c r="I283" i="8"/>
  <c r="H283" i="8"/>
  <c r="G283" i="8"/>
  <c r="F283" i="8"/>
  <c r="E283" i="8"/>
  <c r="D283" i="8"/>
  <c r="C282" i="8"/>
  <c r="C281" i="8"/>
  <c r="C280" i="8"/>
  <c r="C279" i="8"/>
  <c r="C283" i="8" s="1"/>
  <c r="C278" i="8"/>
  <c r="C277" i="8"/>
  <c r="M276" i="8"/>
  <c r="L276" i="8"/>
  <c r="K276" i="8"/>
  <c r="J276" i="8"/>
  <c r="I276" i="8"/>
  <c r="H276" i="8"/>
  <c r="G276" i="8"/>
  <c r="F276" i="8"/>
  <c r="E276" i="8"/>
  <c r="D276" i="8"/>
  <c r="C275" i="8"/>
  <c r="C274" i="8"/>
  <c r="C273" i="8"/>
  <c r="C272" i="8"/>
  <c r="C271" i="8"/>
  <c r="C270" i="8"/>
  <c r="C269" i="8"/>
  <c r="C268" i="8"/>
  <c r="C276" i="8" s="1"/>
  <c r="M267" i="8"/>
  <c r="L267" i="8"/>
  <c r="K267" i="8"/>
  <c r="J267" i="8"/>
  <c r="I267" i="8"/>
  <c r="H267" i="8"/>
  <c r="G267" i="8"/>
  <c r="F267" i="8"/>
  <c r="E267" i="8"/>
  <c r="D267" i="8"/>
  <c r="C266" i="8"/>
  <c r="C265" i="8"/>
  <c r="C264" i="8"/>
  <c r="C267" i="8" s="1"/>
  <c r="M263" i="8"/>
  <c r="L263" i="8"/>
  <c r="K263" i="8"/>
  <c r="J263" i="8"/>
  <c r="I263" i="8"/>
  <c r="H263" i="8"/>
  <c r="G263" i="8"/>
  <c r="F263" i="8"/>
  <c r="E263" i="8"/>
  <c r="D263" i="8"/>
  <c r="C262" i="8"/>
  <c r="C261" i="8"/>
  <c r="C260" i="8"/>
  <c r="M259" i="8"/>
  <c r="L259" i="8"/>
  <c r="K259" i="8"/>
  <c r="J259" i="8"/>
  <c r="I259" i="8"/>
  <c r="H259" i="8"/>
  <c r="G259" i="8"/>
  <c r="F259" i="8"/>
  <c r="E259" i="8"/>
  <c r="D259" i="8"/>
  <c r="C258" i="8"/>
  <c r="C257" i="8"/>
  <c r="C259" i="8" s="1"/>
  <c r="C256" i="8"/>
  <c r="M255" i="8"/>
  <c r="M289" i="8" s="1"/>
  <c r="L255" i="8"/>
  <c r="K255" i="8"/>
  <c r="K289" i="8" s="1"/>
  <c r="J255" i="8"/>
  <c r="J289" i="8" s="1"/>
  <c r="I255" i="8"/>
  <c r="I289" i="8" s="1"/>
  <c r="H255" i="8"/>
  <c r="H289" i="8" s="1"/>
  <c r="G255" i="8"/>
  <c r="G289" i="8" s="1"/>
  <c r="F255" i="8"/>
  <c r="F289" i="8" s="1"/>
  <c r="E255" i="8"/>
  <c r="E289" i="8" s="1"/>
  <c r="D255" i="8"/>
  <c r="D289" i="8" s="1"/>
  <c r="C254" i="8"/>
  <c r="C253" i="8"/>
  <c r="C252" i="8"/>
  <c r="C251" i="8"/>
  <c r="C250" i="8"/>
  <c r="C255" i="8" s="1"/>
  <c r="AB246" i="8"/>
  <c r="AA246" i="8"/>
  <c r="F246" i="8" s="1"/>
  <c r="AB245" i="8"/>
  <c r="AA245" i="8"/>
  <c r="F245" i="8" s="1"/>
  <c r="AB244" i="8"/>
  <c r="AA244" i="8"/>
  <c r="F244" i="8" s="1"/>
  <c r="D235" i="8"/>
  <c r="C235" i="8"/>
  <c r="D234" i="8"/>
  <c r="C234" i="8"/>
  <c r="D233" i="8"/>
  <c r="C233" i="8"/>
  <c r="D232" i="8"/>
  <c r="C232" i="8"/>
  <c r="E231" i="8"/>
  <c r="D231" i="8"/>
  <c r="C231" i="8"/>
  <c r="D230" i="8"/>
  <c r="C230" i="8"/>
  <c r="E229" i="8"/>
  <c r="D229" i="8"/>
  <c r="C229" i="8"/>
  <c r="D228" i="8"/>
  <c r="D236" i="8" s="1"/>
  <c r="C228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Q213" i="8"/>
  <c r="P213" i="8"/>
  <c r="P225" i="8" s="1"/>
  <c r="O213" i="8"/>
  <c r="N213" i="8"/>
  <c r="N225" i="8" s="1"/>
  <c r="M213" i="8"/>
  <c r="L213" i="8"/>
  <c r="L225" i="8" s="1"/>
  <c r="K213" i="8"/>
  <c r="J213" i="8"/>
  <c r="J225" i="8" s="1"/>
  <c r="I213" i="8"/>
  <c r="H213" i="8"/>
  <c r="H225" i="8" s="1"/>
  <c r="G213" i="8"/>
  <c r="F213" i="8"/>
  <c r="F225" i="8" s="1"/>
  <c r="E213" i="8"/>
  <c r="D213" i="8"/>
  <c r="D225" i="8" s="1"/>
  <c r="C213" i="8"/>
  <c r="D208" i="8"/>
  <c r="C208" i="8"/>
  <c r="D207" i="8"/>
  <c r="C207" i="8"/>
  <c r="F203" i="8"/>
  <c r="E203" i="8"/>
  <c r="F202" i="8"/>
  <c r="E202" i="8"/>
  <c r="C202" i="8"/>
  <c r="AA202" i="8" s="1"/>
  <c r="K202" i="8" s="1"/>
  <c r="F201" i="8"/>
  <c r="E201" i="8"/>
  <c r="C201" i="8" s="1"/>
  <c r="F200" i="8"/>
  <c r="E200" i="8"/>
  <c r="C200" i="8" s="1"/>
  <c r="AB200" i="8" s="1"/>
  <c r="V195" i="8"/>
  <c r="U195" i="8"/>
  <c r="U196" i="8" s="1"/>
  <c r="R195" i="8"/>
  <c r="Q195" i="8"/>
  <c r="P195" i="8"/>
  <c r="O195" i="8"/>
  <c r="N195" i="8"/>
  <c r="M195" i="8"/>
  <c r="L195" i="8"/>
  <c r="J195" i="8"/>
  <c r="I195" i="8"/>
  <c r="H195" i="8"/>
  <c r="G195" i="8"/>
  <c r="F195" i="8"/>
  <c r="E195" i="8"/>
  <c r="D195" i="8"/>
  <c r="C195" i="8"/>
  <c r="V194" i="8"/>
  <c r="T194" i="8"/>
  <c r="S194" i="8"/>
  <c r="R194" i="8"/>
  <c r="Q194" i="8"/>
  <c r="P194" i="8"/>
  <c r="O194" i="8"/>
  <c r="N194" i="8"/>
  <c r="M194" i="8"/>
  <c r="L194" i="8"/>
  <c r="K196" i="8"/>
  <c r="J194" i="8"/>
  <c r="I194" i="8"/>
  <c r="H194" i="8"/>
  <c r="G194" i="8"/>
  <c r="F194" i="8"/>
  <c r="E194" i="8"/>
  <c r="D194" i="8"/>
  <c r="C194" i="8"/>
  <c r="V193" i="8"/>
  <c r="T193" i="8"/>
  <c r="S193" i="8"/>
  <c r="R193" i="8"/>
  <c r="Q193" i="8"/>
  <c r="P193" i="8"/>
  <c r="O193" i="8"/>
  <c r="N193" i="8"/>
  <c r="M193" i="8"/>
  <c r="L193" i="8"/>
  <c r="J193" i="8"/>
  <c r="I193" i="8"/>
  <c r="H193" i="8"/>
  <c r="G193" i="8"/>
  <c r="F193" i="8"/>
  <c r="E193" i="8"/>
  <c r="D193" i="8"/>
  <c r="C193" i="8"/>
  <c r="V192" i="8"/>
  <c r="T192" i="8"/>
  <c r="S192" i="8"/>
  <c r="R192" i="8"/>
  <c r="Q192" i="8"/>
  <c r="P192" i="8"/>
  <c r="O192" i="8"/>
  <c r="N192" i="8"/>
  <c r="M192" i="8"/>
  <c r="L192" i="8"/>
  <c r="J192" i="8"/>
  <c r="I192" i="8"/>
  <c r="H192" i="8"/>
  <c r="G192" i="8"/>
  <c r="F192" i="8"/>
  <c r="E192" i="8"/>
  <c r="D192" i="8"/>
  <c r="C192" i="8"/>
  <c r="V191" i="8"/>
  <c r="T191" i="8"/>
  <c r="S191" i="8"/>
  <c r="R191" i="8"/>
  <c r="Q191" i="8"/>
  <c r="P191" i="8"/>
  <c r="O191" i="8"/>
  <c r="N191" i="8"/>
  <c r="M191" i="8"/>
  <c r="L191" i="8"/>
  <c r="J191" i="8"/>
  <c r="I191" i="8"/>
  <c r="H191" i="8"/>
  <c r="G191" i="8"/>
  <c r="F191" i="8"/>
  <c r="E191" i="8"/>
  <c r="D191" i="8"/>
  <c r="C191" i="8"/>
  <c r="V190" i="8"/>
  <c r="V189" i="8" s="1"/>
  <c r="T190" i="8"/>
  <c r="S190" i="8"/>
  <c r="R190" i="8"/>
  <c r="Q190" i="8"/>
  <c r="Q189" i="8" s="1"/>
  <c r="P190" i="8"/>
  <c r="O190" i="8"/>
  <c r="N190" i="8"/>
  <c r="M190" i="8"/>
  <c r="M189" i="8" s="1"/>
  <c r="L190" i="8"/>
  <c r="J190" i="8"/>
  <c r="I190" i="8"/>
  <c r="H190" i="8"/>
  <c r="H189" i="8" s="1"/>
  <c r="G190" i="8"/>
  <c r="F190" i="8"/>
  <c r="F189" i="8" s="1"/>
  <c r="E190" i="8"/>
  <c r="E189" i="8" s="1"/>
  <c r="D190" i="8"/>
  <c r="D189" i="8" s="1"/>
  <c r="C190" i="8"/>
  <c r="T189" i="8"/>
  <c r="P189" i="8"/>
  <c r="O189" i="8"/>
  <c r="L189" i="8"/>
  <c r="G189" i="8"/>
  <c r="C189" i="8"/>
  <c r="V188" i="8"/>
  <c r="T188" i="8"/>
  <c r="S188" i="8"/>
  <c r="R188" i="8"/>
  <c r="Q188" i="8"/>
  <c r="P188" i="8"/>
  <c r="O188" i="8"/>
  <c r="N188" i="8"/>
  <c r="M188" i="8"/>
  <c r="L188" i="8"/>
  <c r="J188" i="8"/>
  <c r="I188" i="8"/>
  <c r="H188" i="8"/>
  <c r="G188" i="8"/>
  <c r="F188" i="8"/>
  <c r="E188" i="8"/>
  <c r="D188" i="8"/>
  <c r="C188" i="8"/>
  <c r="V187" i="8"/>
  <c r="T187" i="8"/>
  <c r="S187" i="8"/>
  <c r="R187" i="8"/>
  <c r="Q187" i="8"/>
  <c r="P187" i="8"/>
  <c r="O187" i="8"/>
  <c r="N187" i="8"/>
  <c r="M187" i="8"/>
  <c r="L187" i="8"/>
  <c r="J187" i="8"/>
  <c r="I187" i="8"/>
  <c r="H187" i="8"/>
  <c r="G187" i="8"/>
  <c r="F187" i="8"/>
  <c r="E187" i="8"/>
  <c r="D187" i="8"/>
  <c r="C187" i="8"/>
  <c r="V186" i="8"/>
  <c r="T186" i="8"/>
  <c r="S186" i="8"/>
  <c r="R186" i="8"/>
  <c r="Q186" i="8"/>
  <c r="P186" i="8"/>
  <c r="O186" i="8"/>
  <c r="N186" i="8"/>
  <c r="M186" i="8"/>
  <c r="L186" i="8"/>
  <c r="J186" i="8"/>
  <c r="I186" i="8"/>
  <c r="H186" i="8"/>
  <c r="G186" i="8"/>
  <c r="F186" i="8"/>
  <c r="E186" i="8"/>
  <c r="D186" i="8"/>
  <c r="C186" i="8"/>
  <c r="V185" i="8"/>
  <c r="T185" i="8"/>
  <c r="S185" i="8"/>
  <c r="R185" i="8"/>
  <c r="Q185" i="8"/>
  <c r="P185" i="8"/>
  <c r="O185" i="8"/>
  <c r="N185" i="8"/>
  <c r="M185" i="8"/>
  <c r="L185" i="8"/>
  <c r="J185" i="8"/>
  <c r="I185" i="8"/>
  <c r="H185" i="8"/>
  <c r="G185" i="8"/>
  <c r="F185" i="8"/>
  <c r="E185" i="8"/>
  <c r="D185" i="8"/>
  <c r="C185" i="8"/>
  <c r="V184" i="8"/>
  <c r="T184" i="8"/>
  <c r="S184" i="8"/>
  <c r="R184" i="8"/>
  <c r="Q184" i="8"/>
  <c r="P184" i="8"/>
  <c r="O184" i="8"/>
  <c r="N184" i="8"/>
  <c r="M184" i="8"/>
  <c r="L184" i="8"/>
  <c r="J184" i="8"/>
  <c r="I184" i="8"/>
  <c r="H184" i="8"/>
  <c r="G184" i="8"/>
  <c r="F184" i="8"/>
  <c r="E184" i="8"/>
  <c r="D184" i="8"/>
  <c r="C184" i="8"/>
  <c r="V183" i="8"/>
  <c r="T183" i="8"/>
  <c r="S183" i="8"/>
  <c r="R183" i="8"/>
  <c r="Q183" i="8"/>
  <c r="P183" i="8"/>
  <c r="O183" i="8"/>
  <c r="N183" i="8"/>
  <c r="M183" i="8"/>
  <c r="L183" i="8"/>
  <c r="J183" i="8"/>
  <c r="I183" i="8"/>
  <c r="H183" i="8"/>
  <c r="G183" i="8"/>
  <c r="F183" i="8"/>
  <c r="E183" i="8"/>
  <c r="D183" i="8"/>
  <c r="C183" i="8"/>
  <c r="V182" i="8"/>
  <c r="T182" i="8"/>
  <c r="S182" i="8"/>
  <c r="R182" i="8"/>
  <c r="Q182" i="8"/>
  <c r="P182" i="8"/>
  <c r="O182" i="8"/>
  <c r="N182" i="8"/>
  <c r="M182" i="8"/>
  <c r="L182" i="8"/>
  <c r="J182" i="8"/>
  <c r="I182" i="8"/>
  <c r="H182" i="8"/>
  <c r="G182" i="8"/>
  <c r="F182" i="8"/>
  <c r="E182" i="8"/>
  <c r="D182" i="8"/>
  <c r="C182" i="8"/>
  <c r="V181" i="8"/>
  <c r="T181" i="8"/>
  <c r="S181" i="8"/>
  <c r="R181" i="8"/>
  <c r="Q181" i="8"/>
  <c r="P181" i="8"/>
  <c r="O181" i="8"/>
  <c r="N181" i="8"/>
  <c r="M181" i="8"/>
  <c r="L181" i="8"/>
  <c r="J181" i="8"/>
  <c r="I181" i="8"/>
  <c r="H181" i="8"/>
  <c r="G181" i="8"/>
  <c r="F181" i="8"/>
  <c r="E181" i="8"/>
  <c r="D181" i="8"/>
  <c r="C181" i="8"/>
  <c r="V180" i="8"/>
  <c r="T180" i="8"/>
  <c r="S180" i="8"/>
  <c r="R180" i="8"/>
  <c r="Q180" i="8"/>
  <c r="P180" i="8"/>
  <c r="O180" i="8"/>
  <c r="N180" i="8"/>
  <c r="M180" i="8"/>
  <c r="L180" i="8"/>
  <c r="J180" i="8"/>
  <c r="I180" i="8"/>
  <c r="H180" i="8"/>
  <c r="G180" i="8"/>
  <c r="F180" i="8"/>
  <c r="E180" i="8"/>
  <c r="D180" i="8"/>
  <c r="C180" i="8"/>
  <c r="V179" i="8"/>
  <c r="T179" i="8"/>
  <c r="S179" i="8"/>
  <c r="R179" i="8"/>
  <c r="Q179" i="8"/>
  <c r="P179" i="8"/>
  <c r="O179" i="8"/>
  <c r="N179" i="8"/>
  <c r="M179" i="8"/>
  <c r="L179" i="8"/>
  <c r="J179" i="8"/>
  <c r="I179" i="8"/>
  <c r="H179" i="8"/>
  <c r="G179" i="8"/>
  <c r="F179" i="8"/>
  <c r="E179" i="8"/>
  <c r="D179" i="8"/>
  <c r="C179" i="8"/>
  <c r="V178" i="8"/>
  <c r="T178" i="8"/>
  <c r="S178" i="8"/>
  <c r="R178" i="8"/>
  <c r="Q178" i="8"/>
  <c r="P178" i="8"/>
  <c r="O178" i="8"/>
  <c r="N178" i="8"/>
  <c r="M178" i="8"/>
  <c r="L178" i="8"/>
  <c r="J178" i="8"/>
  <c r="I178" i="8"/>
  <c r="H178" i="8"/>
  <c r="G178" i="8"/>
  <c r="F178" i="8"/>
  <c r="E178" i="8"/>
  <c r="D178" i="8"/>
  <c r="C178" i="8"/>
  <c r="V177" i="8"/>
  <c r="T177" i="8"/>
  <c r="S177" i="8"/>
  <c r="R177" i="8"/>
  <c r="Q177" i="8"/>
  <c r="P177" i="8"/>
  <c r="O177" i="8"/>
  <c r="N177" i="8"/>
  <c r="M177" i="8"/>
  <c r="L177" i="8"/>
  <c r="J177" i="8"/>
  <c r="I177" i="8"/>
  <c r="H177" i="8"/>
  <c r="G177" i="8"/>
  <c r="F177" i="8"/>
  <c r="E177" i="8"/>
  <c r="D177" i="8"/>
  <c r="C177" i="8"/>
  <c r="V176" i="8"/>
  <c r="T176" i="8"/>
  <c r="S176" i="8"/>
  <c r="R176" i="8"/>
  <c r="Q176" i="8"/>
  <c r="P176" i="8"/>
  <c r="O176" i="8"/>
  <c r="N176" i="8"/>
  <c r="M176" i="8"/>
  <c r="L176" i="8"/>
  <c r="J176" i="8"/>
  <c r="I176" i="8"/>
  <c r="H176" i="8"/>
  <c r="G176" i="8"/>
  <c r="F176" i="8"/>
  <c r="E176" i="8"/>
  <c r="D176" i="8"/>
  <c r="C176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R160" i="8"/>
  <c r="R171" i="8" s="1"/>
  <c r="Q160" i="8"/>
  <c r="Q171" i="8" s="1"/>
  <c r="P160" i="8"/>
  <c r="P171" i="8" s="1"/>
  <c r="O160" i="8"/>
  <c r="O171" i="8" s="1"/>
  <c r="N160" i="8"/>
  <c r="N171" i="8" s="1"/>
  <c r="M160" i="8"/>
  <c r="M171" i="8" s="1"/>
  <c r="L160" i="8"/>
  <c r="L171" i="8" s="1"/>
  <c r="K160" i="8"/>
  <c r="K171" i="8" s="1"/>
  <c r="J160" i="8"/>
  <c r="J171" i="8" s="1"/>
  <c r="I160" i="8"/>
  <c r="I171" i="8" s="1"/>
  <c r="H160" i="8"/>
  <c r="H171" i="8" s="1"/>
  <c r="G160" i="8"/>
  <c r="G171" i="8" s="1"/>
  <c r="F160" i="8"/>
  <c r="F171" i="8" s="1"/>
  <c r="E160" i="8"/>
  <c r="E171" i="8" s="1"/>
  <c r="D160" i="8"/>
  <c r="D171" i="8" s="1"/>
  <c r="C160" i="8"/>
  <c r="C171" i="8" s="1"/>
  <c r="O155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R150" i="8"/>
  <c r="R155" i="8" s="1"/>
  <c r="Q150" i="8"/>
  <c r="Q155" i="8" s="1"/>
  <c r="P150" i="8"/>
  <c r="P155" i="8" s="1"/>
  <c r="O150" i="8"/>
  <c r="N150" i="8"/>
  <c r="N155" i="8" s="1"/>
  <c r="M150" i="8"/>
  <c r="M155" i="8" s="1"/>
  <c r="L150" i="8"/>
  <c r="L155" i="8" s="1"/>
  <c r="K150" i="8"/>
  <c r="K155" i="8" s="1"/>
  <c r="J150" i="8"/>
  <c r="J155" i="8" s="1"/>
  <c r="I150" i="8"/>
  <c r="I155" i="8" s="1"/>
  <c r="H150" i="8"/>
  <c r="H155" i="8" s="1"/>
  <c r="G150" i="8"/>
  <c r="G155" i="8" s="1"/>
  <c r="F150" i="8"/>
  <c r="F155" i="8" s="1"/>
  <c r="E150" i="8"/>
  <c r="E155" i="8" s="1"/>
  <c r="D150" i="8"/>
  <c r="D155" i="8" s="1"/>
  <c r="C150" i="8"/>
  <c r="C155" i="8" s="1"/>
  <c r="S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S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S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S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S139" i="8"/>
  <c r="Q139" i="8"/>
  <c r="Q138" i="8" s="1"/>
  <c r="P139" i="8"/>
  <c r="P138" i="8" s="1"/>
  <c r="P134" i="8" s="1"/>
  <c r="O139" i="8"/>
  <c r="N139" i="8"/>
  <c r="N138" i="8" s="1"/>
  <c r="M139" i="8"/>
  <c r="M138" i="8" s="1"/>
  <c r="L139" i="8"/>
  <c r="L138" i="8" s="1"/>
  <c r="L134" i="8" s="1"/>
  <c r="K139" i="8"/>
  <c r="J139" i="8"/>
  <c r="J138" i="8" s="1"/>
  <c r="I139" i="8"/>
  <c r="I138" i="8" s="1"/>
  <c r="H139" i="8"/>
  <c r="H138" i="8" s="1"/>
  <c r="H134" i="8" s="1"/>
  <c r="G139" i="8"/>
  <c r="F139" i="8"/>
  <c r="F138" i="8" s="1"/>
  <c r="E139" i="8"/>
  <c r="E138" i="8" s="1"/>
  <c r="D139" i="8"/>
  <c r="D138" i="8" s="1"/>
  <c r="D134" i="8" s="1"/>
  <c r="C139" i="8"/>
  <c r="S138" i="8"/>
  <c r="S134" i="8" s="1"/>
  <c r="R138" i="8"/>
  <c r="O138" i="8"/>
  <c r="K138" i="8"/>
  <c r="G138" i="8"/>
  <c r="C138" i="8"/>
  <c r="S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S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S135" i="8"/>
  <c r="Q135" i="8"/>
  <c r="Q134" i="8" s="1"/>
  <c r="P135" i="8"/>
  <c r="O135" i="8"/>
  <c r="O134" i="8" s="1"/>
  <c r="N135" i="8"/>
  <c r="M135" i="8"/>
  <c r="M134" i="8" s="1"/>
  <c r="L135" i="8"/>
  <c r="K135" i="8"/>
  <c r="J135" i="8"/>
  <c r="I135" i="8"/>
  <c r="I134" i="8" s="1"/>
  <c r="H135" i="8"/>
  <c r="G135" i="8"/>
  <c r="G134" i="8" s="1"/>
  <c r="F135" i="8"/>
  <c r="E135" i="8"/>
  <c r="E134" i="8" s="1"/>
  <c r="D135" i="8"/>
  <c r="C135" i="8"/>
  <c r="R134" i="8"/>
  <c r="K134" i="8"/>
  <c r="C134" i="8"/>
  <c r="S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S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S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S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S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S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S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S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S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S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S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S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S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E116" i="8"/>
  <c r="D116" i="8"/>
  <c r="C116" i="8"/>
  <c r="E112" i="8"/>
  <c r="D112" i="8"/>
  <c r="C112" i="8"/>
  <c r="E111" i="8"/>
  <c r="E113" i="8" s="1"/>
  <c r="D111" i="8"/>
  <c r="C111" i="8"/>
  <c r="C113" i="8" s="1"/>
  <c r="C107" i="8"/>
  <c r="E106" i="8"/>
  <c r="D106" i="8"/>
  <c r="C106" i="8"/>
  <c r="E105" i="8"/>
  <c r="D105" i="8"/>
  <c r="C105" i="8"/>
  <c r="E104" i="8"/>
  <c r="D104" i="8"/>
  <c r="C104" i="8"/>
  <c r="E103" i="8"/>
  <c r="D103" i="8"/>
  <c r="C103" i="8"/>
  <c r="E102" i="8"/>
  <c r="E108" i="8" s="1"/>
  <c r="D102" i="8"/>
  <c r="C102" i="8"/>
  <c r="C108" i="8" s="1"/>
  <c r="E98" i="8"/>
  <c r="D98" i="8"/>
  <c r="C98" i="8"/>
  <c r="E97" i="8"/>
  <c r="E99" i="8" s="1"/>
  <c r="D97" i="8"/>
  <c r="C97" i="8"/>
  <c r="E93" i="8"/>
  <c r="D93" i="8"/>
  <c r="C93" i="8"/>
  <c r="E92" i="8"/>
  <c r="D92" i="8"/>
  <c r="C92" i="8"/>
  <c r="E91" i="8"/>
  <c r="D91" i="8"/>
  <c r="C91" i="8"/>
  <c r="E90" i="8"/>
  <c r="D90" i="8"/>
  <c r="C90" i="8"/>
  <c r="E89" i="8"/>
  <c r="D89" i="8"/>
  <c r="C89" i="8"/>
  <c r="E88" i="8"/>
  <c r="D88" i="8"/>
  <c r="C88" i="8"/>
  <c r="E87" i="8"/>
  <c r="D87" i="8"/>
  <c r="C87" i="8"/>
  <c r="C94" i="8" s="1"/>
  <c r="E83" i="8"/>
  <c r="D83" i="8"/>
  <c r="C83" i="8"/>
  <c r="E82" i="8"/>
  <c r="D82" i="8"/>
  <c r="C82" i="8"/>
  <c r="E81" i="8"/>
  <c r="D81" i="8"/>
  <c r="C81" i="8"/>
  <c r="E80" i="8"/>
  <c r="D80" i="8"/>
  <c r="C80" i="8"/>
  <c r="C84" i="8" s="1"/>
  <c r="E79" i="8"/>
  <c r="D79" i="8"/>
  <c r="D84" i="8" s="1"/>
  <c r="C79" i="8"/>
  <c r="E75" i="8"/>
  <c r="D75" i="8"/>
  <c r="C75" i="8"/>
  <c r="E74" i="8"/>
  <c r="D74" i="8"/>
  <c r="C74" i="8"/>
  <c r="E73" i="8"/>
  <c r="D73" i="8"/>
  <c r="C73" i="8"/>
  <c r="E72" i="8"/>
  <c r="D72" i="8"/>
  <c r="C72" i="8"/>
  <c r="E71" i="8"/>
  <c r="D71" i="8"/>
  <c r="C71" i="8"/>
  <c r="E70" i="8"/>
  <c r="D70" i="8"/>
  <c r="C70" i="8"/>
  <c r="E69" i="8"/>
  <c r="D69" i="8"/>
  <c r="C69" i="8"/>
  <c r="E68" i="8"/>
  <c r="D68" i="8"/>
  <c r="C68" i="8"/>
  <c r="E67" i="8"/>
  <c r="D67" i="8"/>
  <c r="C67" i="8"/>
  <c r="E66" i="8"/>
  <c r="D66" i="8"/>
  <c r="C66" i="8"/>
  <c r="E65" i="8"/>
  <c r="D65" i="8"/>
  <c r="C65" i="8"/>
  <c r="E64" i="8"/>
  <c r="D64" i="8"/>
  <c r="C64" i="8"/>
  <c r="E63" i="8"/>
  <c r="D63" i="8"/>
  <c r="C63" i="8"/>
  <c r="E62" i="8"/>
  <c r="D62" i="8"/>
  <c r="C62" i="8"/>
  <c r="E61" i="8"/>
  <c r="D61" i="8"/>
  <c r="C61" i="8"/>
  <c r="E60" i="8"/>
  <c r="D60" i="8"/>
  <c r="D76" i="8" s="1"/>
  <c r="C60" i="8"/>
  <c r="C55" i="8"/>
  <c r="C54" i="8"/>
  <c r="C53" i="8"/>
  <c r="E52" i="8"/>
  <c r="D52" i="8"/>
  <c r="C52" i="8"/>
  <c r="E51" i="8"/>
  <c r="D51" i="8"/>
  <c r="C51" i="8"/>
  <c r="E50" i="8"/>
  <c r="D50" i="8"/>
  <c r="C50" i="8"/>
  <c r="E49" i="8"/>
  <c r="D49" i="8"/>
  <c r="C49" i="8"/>
  <c r="C47" i="8" s="1"/>
  <c r="E48" i="8"/>
  <c r="D48" i="8"/>
  <c r="C48" i="8"/>
  <c r="D47" i="8"/>
  <c r="C46" i="8"/>
  <c r="C45" i="8"/>
  <c r="E44" i="8"/>
  <c r="D44" i="8"/>
  <c r="C44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C37" i="8"/>
  <c r="C36" i="8" s="1"/>
  <c r="E35" i="8"/>
  <c r="E33" i="8" s="1"/>
  <c r="D35" i="8"/>
  <c r="C35" i="8"/>
  <c r="E34" i="8"/>
  <c r="D34" i="8"/>
  <c r="D33" i="8" s="1"/>
  <c r="C34" i="8"/>
  <c r="C32" i="8"/>
  <c r="C31" i="8"/>
  <c r="E29" i="8"/>
  <c r="D29" i="8"/>
  <c r="C29" i="8"/>
  <c r="E28" i="8"/>
  <c r="D28" i="8"/>
  <c r="C28" i="8"/>
  <c r="E27" i="8"/>
  <c r="D27" i="8"/>
  <c r="C27" i="8"/>
  <c r="E26" i="8"/>
  <c r="D26" i="8"/>
  <c r="C26" i="8"/>
  <c r="E25" i="8"/>
  <c r="D25" i="8"/>
  <c r="C25" i="8"/>
  <c r="E24" i="8"/>
  <c r="D24" i="8"/>
  <c r="C24" i="8"/>
  <c r="E23" i="8"/>
  <c r="D23" i="8"/>
  <c r="C23" i="8"/>
  <c r="E22" i="8"/>
  <c r="D22" i="8"/>
  <c r="C22" i="8"/>
  <c r="E21" i="8"/>
  <c r="D21" i="8"/>
  <c r="C21" i="8"/>
  <c r="E20" i="8"/>
  <c r="D20" i="8"/>
  <c r="D18" i="8" s="1"/>
  <c r="C20" i="8"/>
  <c r="E19" i="8"/>
  <c r="E18" i="8" s="1"/>
  <c r="D19" i="8"/>
  <c r="C19" i="8"/>
  <c r="C18" i="8" s="1"/>
  <c r="E17" i="8"/>
  <c r="D17" i="8"/>
  <c r="C17" i="8"/>
  <c r="E16" i="8"/>
  <c r="D16" i="8"/>
  <c r="C16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E10" i="8" s="1"/>
  <c r="D11" i="8"/>
  <c r="C11" i="8"/>
  <c r="A5" i="8"/>
  <c r="A4" i="8"/>
  <c r="A3" i="8"/>
  <c r="A2" i="8"/>
  <c r="M196" i="8" l="1"/>
  <c r="Q196" i="8"/>
  <c r="V196" i="8"/>
  <c r="C30" i="8"/>
  <c r="E47" i="8"/>
  <c r="D94" i="8"/>
  <c r="E94" i="8"/>
  <c r="C99" i="8"/>
  <c r="D108" i="8"/>
  <c r="D113" i="8"/>
  <c r="E196" i="8"/>
  <c r="C196" i="8"/>
  <c r="G196" i="8"/>
  <c r="C203" i="8"/>
  <c r="E225" i="8"/>
  <c r="I225" i="8"/>
  <c r="M225" i="8"/>
  <c r="Q225" i="8"/>
  <c r="C236" i="8"/>
  <c r="L289" i="8"/>
  <c r="C263" i="8"/>
  <c r="C289" i="8" s="1"/>
  <c r="O196" i="8"/>
  <c r="J189" i="8"/>
  <c r="S189" i="8"/>
  <c r="C288" i="8"/>
  <c r="C33" i="8"/>
  <c r="D38" i="8"/>
  <c r="C38" i="8"/>
  <c r="E84" i="8"/>
  <c r="J134" i="8"/>
  <c r="I189" i="8"/>
  <c r="I196" i="8" s="1"/>
  <c r="N189" i="8"/>
  <c r="N196" i="8" s="1"/>
  <c r="R189" i="8"/>
  <c r="R196" i="8" s="1"/>
  <c r="C225" i="8"/>
  <c r="G225" i="8"/>
  <c r="K225" i="8"/>
  <c r="O225" i="8"/>
  <c r="E236" i="8"/>
  <c r="AB201" i="8"/>
  <c r="AA201" i="8"/>
  <c r="K201" i="8" s="1"/>
  <c r="E76" i="8"/>
  <c r="D99" i="8"/>
  <c r="F196" i="8"/>
  <c r="J196" i="8"/>
  <c r="S196" i="8"/>
  <c r="AB203" i="8"/>
  <c r="AA203" i="8"/>
  <c r="K203" i="8" s="1"/>
  <c r="C10" i="8"/>
  <c r="C56" i="8" s="1"/>
  <c r="D10" i="8"/>
  <c r="D56" i="8" s="1"/>
  <c r="F134" i="8"/>
  <c r="N134" i="8"/>
  <c r="D196" i="8"/>
  <c r="H196" i="8"/>
  <c r="L196" i="8"/>
  <c r="P196" i="8"/>
  <c r="T196" i="8"/>
  <c r="E56" i="8"/>
  <c r="E38" i="8"/>
  <c r="C76" i="8"/>
  <c r="AA200" i="8"/>
  <c r="K200" i="8" s="1"/>
  <c r="AB202" i="8"/>
  <c r="C295" i="7" l="1"/>
  <c r="C294" i="7"/>
  <c r="C293" i="7"/>
  <c r="M288" i="7"/>
  <c r="L288" i="7"/>
  <c r="K288" i="7"/>
  <c r="J288" i="7"/>
  <c r="I288" i="7"/>
  <c r="H288" i="7"/>
  <c r="G288" i="7"/>
  <c r="F288" i="7"/>
  <c r="E288" i="7"/>
  <c r="D288" i="7"/>
  <c r="C287" i="7"/>
  <c r="C286" i="7"/>
  <c r="C285" i="7"/>
  <c r="C284" i="7"/>
  <c r="M283" i="7"/>
  <c r="L283" i="7"/>
  <c r="K283" i="7"/>
  <c r="J283" i="7"/>
  <c r="I283" i="7"/>
  <c r="H283" i="7"/>
  <c r="G283" i="7"/>
  <c r="F283" i="7"/>
  <c r="E283" i="7"/>
  <c r="D283" i="7"/>
  <c r="C282" i="7"/>
  <c r="C281" i="7"/>
  <c r="C280" i="7"/>
  <c r="C279" i="7"/>
  <c r="C278" i="7"/>
  <c r="C277" i="7"/>
  <c r="C283" i="7" s="1"/>
  <c r="M276" i="7"/>
  <c r="L276" i="7"/>
  <c r="K276" i="7"/>
  <c r="J276" i="7"/>
  <c r="I276" i="7"/>
  <c r="H276" i="7"/>
  <c r="G276" i="7"/>
  <c r="F276" i="7"/>
  <c r="E276" i="7"/>
  <c r="D276" i="7"/>
  <c r="C275" i="7"/>
  <c r="C274" i="7"/>
  <c r="C273" i="7"/>
  <c r="C272" i="7"/>
  <c r="C271" i="7"/>
  <c r="C270" i="7"/>
  <c r="C269" i="7"/>
  <c r="C268" i="7"/>
  <c r="M267" i="7"/>
  <c r="L267" i="7"/>
  <c r="K267" i="7"/>
  <c r="J267" i="7"/>
  <c r="I267" i="7"/>
  <c r="H267" i="7"/>
  <c r="G267" i="7"/>
  <c r="F267" i="7"/>
  <c r="E267" i="7"/>
  <c r="D267" i="7"/>
  <c r="C266" i="7"/>
  <c r="C265" i="7"/>
  <c r="C267" i="7" s="1"/>
  <c r="C264" i="7"/>
  <c r="M263" i="7"/>
  <c r="L263" i="7"/>
  <c r="K263" i="7"/>
  <c r="J263" i="7"/>
  <c r="I263" i="7"/>
  <c r="H263" i="7"/>
  <c r="G263" i="7"/>
  <c r="F263" i="7"/>
  <c r="E263" i="7"/>
  <c r="D263" i="7"/>
  <c r="C262" i="7"/>
  <c r="C261" i="7"/>
  <c r="C260" i="7"/>
  <c r="C263" i="7" s="1"/>
  <c r="M259" i="7"/>
  <c r="L259" i="7"/>
  <c r="K259" i="7"/>
  <c r="J259" i="7"/>
  <c r="I259" i="7"/>
  <c r="H259" i="7"/>
  <c r="G259" i="7"/>
  <c r="F259" i="7"/>
  <c r="E259" i="7"/>
  <c r="D259" i="7"/>
  <c r="C258" i="7"/>
  <c r="C257" i="7"/>
  <c r="C256" i="7"/>
  <c r="C259" i="7" s="1"/>
  <c r="M255" i="7"/>
  <c r="M289" i="7" s="1"/>
  <c r="L255" i="7"/>
  <c r="K255" i="7"/>
  <c r="K289" i="7" s="1"/>
  <c r="J255" i="7"/>
  <c r="J289" i="7" s="1"/>
  <c r="I255" i="7"/>
  <c r="I289" i="7" s="1"/>
  <c r="H255" i="7"/>
  <c r="G255" i="7"/>
  <c r="G289" i="7" s="1"/>
  <c r="F255" i="7"/>
  <c r="F289" i="7" s="1"/>
  <c r="E255" i="7"/>
  <c r="E289" i="7" s="1"/>
  <c r="D255" i="7"/>
  <c r="C254" i="7"/>
  <c r="C253" i="7"/>
  <c r="C252" i="7"/>
  <c r="C251" i="7"/>
  <c r="C250" i="7"/>
  <c r="AB246" i="7"/>
  <c r="AA246" i="7"/>
  <c r="F246" i="7" s="1"/>
  <c r="AB245" i="7"/>
  <c r="AA245" i="7"/>
  <c r="F245" i="7" s="1"/>
  <c r="AB244" i="7"/>
  <c r="AA244" i="7"/>
  <c r="F244" i="7" s="1"/>
  <c r="D235" i="7"/>
  <c r="C235" i="7"/>
  <c r="D234" i="7"/>
  <c r="C234" i="7"/>
  <c r="D233" i="7"/>
  <c r="C233" i="7"/>
  <c r="D232" i="7"/>
  <c r="C232" i="7"/>
  <c r="E231" i="7"/>
  <c r="D231" i="7"/>
  <c r="C231" i="7"/>
  <c r="D230" i="7"/>
  <c r="C230" i="7"/>
  <c r="E229" i="7"/>
  <c r="D229" i="7"/>
  <c r="C229" i="7"/>
  <c r="D228" i="7"/>
  <c r="D236" i="7" s="1"/>
  <c r="C228" i="7"/>
  <c r="Q224" i="7"/>
  <c r="P224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C224" i="7"/>
  <c r="Q223" i="7"/>
  <c r="P223" i="7"/>
  <c r="O223" i="7"/>
  <c r="N223" i="7"/>
  <c r="M223" i="7"/>
  <c r="L223" i="7"/>
  <c r="K223" i="7"/>
  <c r="J223" i="7"/>
  <c r="I223" i="7"/>
  <c r="H223" i="7"/>
  <c r="G223" i="7"/>
  <c r="F223" i="7"/>
  <c r="E223" i="7"/>
  <c r="D223" i="7"/>
  <c r="C223" i="7"/>
  <c r="Q222" i="7"/>
  <c r="P222" i="7"/>
  <c r="O222" i="7"/>
  <c r="N222" i="7"/>
  <c r="M222" i="7"/>
  <c r="L222" i="7"/>
  <c r="K222" i="7"/>
  <c r="J222" i="7"/>
  <c r="I222" i="7"/>
  <c r="H222" i="7"/>
  <c r="G222" i="7"/>
  <c r="F222" i="7"/>
  <c r="E222" i="7"/>
  <c r="D222" i="7"/>
  <c r="C222" i="7"/>
  <c r="Q221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D221" i="7"/>
  <c r="C221" i="7"/>
  <c r="Q220" i="7"/>
  <c r="P220" i="7"/>
  <c r="O220" i="7"/>
  <c r="N220" i="7"/>
  <c r="M220" i="7"/>
  <c r="L220" i="7"/>
  <c r="K220" i="7"/>
  <c r="J220" i="7"/>
  <c r="I220" i="7"/>
  <c r="H220" i="7"/>
  <c r="G220" i="7"/>
  <c r="F220" i="7"/>
  <c r="E220" i="7"/>
  <c r="D220" i="7"/>
  <c r="C220" i="7"/>
  <c r="Q219" i="7"/>
  <c r="P219" i="7"/>
  <c r="O219" i="7"/>
  <c r="N219" i="7"/>
  <c r="M219" i="7"/>
  <c r="L219" i="7"/>
  <c r="K219" i="7"/>
  <c r="J219" i="7"/>
  <c r="I219" i="7"/>
  <c r="H219" i="7"/>
  <c r="G219" i="7"/>
  <c r="F219" i="7"/>
  <c r="E219" i="7"/>
  <c r="D219" i="7"/>
  <c r="C219" i="7"/>
  <c r="Q218" i="7"/>
  <c r="P218" i="7"/>
  <c r="O218" i="7"/>
  <c r="N218" i="7"/>
  <c r="M218" i="7"/>
  <c r="L218" i="7"/>
  <c r="K218" i="7"/>
  <c r="J218" i="7"/>
  <c r="I218" i="7"/>
  <c r="H218" i="7"/>
  <c r="G218" i="7"/>
  <c r="F218" i="7"/>
  <c r="E218" i="7"/>
  <c r="D218" i="7"/>
  <c r="C218" i="7"/>
  <c r="Q217" i="7"/>
  <c r="P217" i="7"/>
  <c r="O217" i="7"/>
  <c r="N217" i="7"/>
  <c r="M217" i="7"/>
  <c r="L217" i="7"/>
  <c r="K217" i="7"/>
  <c r="J217" i="7"/>
  <c r="I217" i="7"/>
  <c r="H217" i="7"/>
  <c r="G217" i="7"/>
  <c r="F217" i="7"/>
  <c r="E217" i="7"/>
  <c r="D217" i="7"/>
  <c r="C217" i="7"/>
  <c r="Q216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D216" i="7"/>
  <c r="C216" i="7"/>
  <c r="Q215" i="7"/>
  <c r="P215" i="7"/>
  <c r="O215" i="7"/>
  <c r="N215" i="7"/>
  <c r="M215" i="7"/>
  <c r="L215" i="7"/>
  <c r="K215" i="7"/>
  <c r="J215" i="7"/>
  <c r="I215" i="7"/>
  <c r="H215" i="7"/>
  <c r="G215" i="7"/>
  <c r="F215" i="7"/>
  <c r="E215" i="7"/>
  <c r="D215" i="7"/>
  <c r="C215" i="7"/>
  <c r="Q214" i="7"/>
  <c r="P214" i="7"/>
  <c r="O214" i="7"/>
  <c r="N214" i="7"/>
  <c r="M214" i="7"/>
  <c r="L214" i="7"/>
  <c r="K214" i="7"/>
  <c r="J214" i="7"/>
  <c r="I214" i="7"/>
  <c r="H214" i="7"/>
  <c r="G214" i="7"/>
  <c r="F214" i="7"/>
  <c r="E214" i="7"/>
  <c r="D214" i="7"/>
  <c r="C214" i="7"/>
  <c r="Q213" i="7"/>
  <c r="Q225" i="7" s="1"/>
  <c r="P213" i="7"/>
  <c r="O213" i="7"/>
  <c r="O225" i="7" s="1"/>
  <c r="N213" i="7"/>
  <c r="M213" i="7"/>
  <c r="M225" i="7" s="1"/>
  <c r="L213" i="7"/>
  <c r="K213" i="7"/>
  <c r="K225" i="7" s="1"/>
  <c r="J213" i="7"/>
  <c r="I213" i="7"/>
  <c r="I225" i="7" s="1"/>
  <c r="H213" i="7"/>
  <c r="H225" i="7" s="1"/>
  <c r="G213" i="7"/>
  <c r="G225" i="7" s="1"/>
  <c r="F213" i="7"/>
  <c r="F225" i="7" s="1"/>
  <c r="E213" i="7"/>
  <c r="E225" i="7" s="1"/>
  <c r="D213" i="7"/>
  <c r="D225" i="7" s="1"/>
  <c r="C213" i="7"/>
  <c r="C225" i="7" s="1"/>
  <c r="D208" i="7"/>
  <c r="C208" i="7"/>
  <c r="D207" i="7"/>
  <c r="C207" i="7"/>
  <c r="F203" i="7"/>
  <c r="E203" i="7"/>
  <c r="C203" i="7" s="1"/>
  <c r="F202" i="7"/>
  <c r="E202" i="7"/>
  <c r="C202" i="7" s="1"/>
  <c r="F201" i="7"/>
  <c r="E201" i="7"/>
  <c r="F200" i="7"/>
  <c r="C200" i="7" s="1"/>
  <c r="E200" i="7"/>
  <c r="V195" i="7"/>
  <c r="U195" i="7"/>
  <c r="U196" i="7" s="1"/>
  <c r="R195" i="7"/>
  <c r="Q195" i="7"/>
  <c r="P195" i="7"/>
  <c r="O195" i="7"/>
  <c r="N195" i="7"/>
  <c r="M195" i="7"/>
  <c r="L195" i="7"/>
  <c r="J195" i="7"/>
  <c r="I195" i="7"/>
  <c r="H195" i="7"/>
  <c r="G195" i="7"/>
  <c r="F195" i="7"/>
  <c r="E195" i="7"/>
  <c r="D195" i="7"/>
  <c r="C195" i="7"/>
  <c r="V194" i="7"/>
  <c r="T194" i="7"/>
  <c r="S194" i="7"/>
  <c r="R194" i="7"/>
  <c r="Q194" i="7"/>
  <c r="P194" i="7"/>
  <c r="O194" i="7"/>
  <c r="N194" i="7"/>
  <c r="M194" i="7"/>
  <c r="L194" i="7"/>
  <c r="J194" i="7"/>
  <c r="I194" i="7"/>
  <c r="H194" i="7"/>
  <c r="G194" i="7"/>
  <c r="F194" i="7"/>
  <c r="E194" i="7"/>
  <c r="D194" i="7"/>
  <c r="C194" i="7"/>
  <c r="V193" i="7"/>
  <c r="T193" i="7"/>
  <c r="S193" i="7"/>
  <c r="R193" i="7"/>
  <c r="Q193" i="7"/>
  <c r="P193" i="7"/>
  <c r="O193" i="7"/>
  <c r="N193" i="7"/>
  <c r="M193" i="7"/>
  <c r="L193" i="7"/>
  <c r="J193" i="7"/>
  <c r="I193" i="7"/>
  <c r="H193" i="7"/>
  <c r="G193" i="7"/>
  <c r="F193" i="7"/>
  <c r="E193" i="7"/>
  <c r="D193" i="7"/>
  <c r="C193" i="7"/>
  <c r="V192" i="7"/>
  <c r="T192" i="7"/>
  <c r="S192" i="7"/>
  <c r="R192" i="7"/>
  <c r="Q192" i="7"/>
  <c r="P192" i="7"/>
  <c r="O192" i="7"/>
  <c r="N192" i="7"/>
  <c r="M192" i="7"/>
  <c r="L192" i="7"/>
  <c r="J192" i="7"/>
  <c r="I192" i="7"/>
  <c r="H192" i="7"/>
  <c r="G192" i="7"/>
  <c r="F192" i="7"/>
  <c r="E192" i="7"/>
  <c r="D192" i="7"/>
  <c r="C192" i="7"/>
  <c r="V191" i="7"/>
  <c r="T191" i="7"/>
  <c r="S191" i="7"/>
  <c r="S189" i="7" s="1"/>
  <c r="R191" i="7"/>
  <c r="Q191" i="7"/>
  <c r="P191" i="7"/>
  <c r="O191" i="7"/>
  <c r="N191" i="7"/>
  <c r="M191" i="7"/>
  <c r="L191" i="7"/>
  <c r="J191" i="7"/>
  <c r="I191" i="7"/>
  <c r="H191" i="7"/>
  <c r="G191" i="7"/>
  <c r="F191" i="7"/>
  <c r="E191" i="7"/>
  <c r="D191" i="7"/>
  <c r="C191" i="7"/>
  <c r="V190" i="7"/>
  <c r="V189" i="7" s="1"/>
  <c r="T190" i="7"/>
  <c r="S190" i="7"/>
  <c r="R190" i="7"/>
  <c r="R189" i="7" s="1"/>
  <c r="Q190" i="7"/>
  <c r="Q189" i="7" s="1"/>
  <c r="P190" i="7"/>
  <c r="O190" i="7"/>
  <c r="N190" i="7"/>
  <c r="N189" i="7" s="1"/>
  <c r="M190" i="7"/>
  <c r="M189" i="7" s="1"/>
  <c r="L190" i="7"/>
  <c r="J190" i="7"/>
  <c r="I190" i="7"/>
  <c r="I189" i="7" s="1"/>
  <c r="H190" i="7"/>
  <c r="H189" i="7" s="1"/>
  <c r="G190" i="7"/>
  <c r="F190" i="7"/>
  <c r="E190" i="7"/>
  <c r="E189" i="7" s="1"/>
  <c r="D190" i="7"/>
  <c r="D189" i="7" s="1"/>
  <c r="C190" i="7"/>
  <c r="T189" i="7"/>
  <c r="P189" i="7"/>
  <c r="O189" i="7"/>
  <c r="J189" i="7"/>
  <c r="G189" i="7"/>
  <c r="F189" i="7"/>
  <c r="C189" i="7"/>
  <c r="V188" i="7"/>
  <c r="T188" i="7"/>
  <c r="S188" i="7"/>
  <c r="R188" i="7"/>
  <c r="Q188" i="7"/>
  <c r="P188" i="7"/>
  <c r="O188" i="7"/>
  <c r="N188" i="7"/>
  <c r="M188" i="7"/>
  <c r="L188" i="7"/>
  <c r="J188" i="7"/>
  <c r="I188" i="7"/>
  <c r="H188" i="7"/>
  <c r="G188" i="7"/>
  <c r="F188" i="7"/>
  <c r="E188" i="7"/>
  <c r="D188" i="7"/>
  <c r="C188" i="7"/>
  <c r="V187" i="7"/>
  <c r="T187" i="7"/>
  <c r="S187" i="7"/>
  <c r="R187" i="7"/>
  <c r="Q187" i="7"/>
  <c r="P187" i="7"/>
  <c r="O187" i="7"/>
  <c r="N187" i="7"/>
  <c r="M187" i="7"/>
  <c r="L187" i="7"/>
  <c r="J187" i="7"/>
  <c r="I187" i="7"/>
  <c r="H187" i="7"/>
  <c r="G187" i="7"/>
  <c r="F187" i="7"/>
  <c r="E187" i="7"/>
  <c r="D187" i="7"/>
  <c r="C187" i="7"/>
  <c r="V186" i="7"/>
  <c r="T186" i="7"/>
  <c r="S186" i="7"/>
  <c r="R186" i="7"/>
  <c r="Q186" i="7"/>
  <c r="P186" i="7"/>
  <c r="O186" i="7"/>
  <c r="N186" i="7"/>
  <c r="M186" i="7"/>
  <c r="L186" i="7"/>
  <c r="J186" i="7"/>
  <c r="I186" i="7"/>
  <c r="H186" i="7"/>
  <c r="G186" i="7"/>
  <c r="F186" i="7"/>
  <c r="E186" i="7"/>
  <c r="D186" i="7"/>
  <c r="C186" i="7"/>
  <c r="V185" i="7"/>
  <c r="T185" i="7"/>
  <c r="S185" i="7"/>
  <c r="R185" i="7"/>
  <c r="Q185" i="7"/>
  <c r="P185" i="7"/>
  <c r="O185" i="7"/>
  <c r="N185" i="7"/>
  <c r="M185" i="7"/>
  <c r="L185" i="7"/>
  <c r="J185" i="7"/>
  <c r="I185" i="7"/>
  <c r="H185" i="7"/>
  <c r="G185" i="7"/>
  <c r="F185" i="7"/>
  <c r="E185" i="7"/>
  <c r="D185" i="7"/>
  <c r="C185" i="7"/>
  <c r="V184" i="7"/>
  <c r="T184" i="7"/>
  <c r="S184" i="7"/>
  <c r="R184" i="7"/>
  <c r="Q184" i="7"/>
  <c r="P184" i="7"/>
  <c r="O184" i="7"/>
  <c r="N184" i="7"/>
  <c r="M184" i="7"/>
  <c r="L184" i="7"/>
  <c r="J184" i="7"/>
  <c r="I184" i="7"/>
  <c r="H184" i="7"/>
  <c r="G184" i="7"/>
  <c r="F184" i="7"/>
  <c r="E184" i="7"/>
  <c r="D184" i="7"/>
  <c r="C184" i="7"/>
  <c r="V183" i="7"/>
  <c r="T183" i="7"/>
  <c r="S183" i="7"/>
  <c r="R183" i="7"/>
  <c r="Q183" i="7"/>
  <c r="P183" i="7"/>
  <c r="O183" i="7"/>
  <c r="N183" i="7"/>
  <c r="M183" i="7"/>
  <c r="L183" i="7"/>
  <c r="J183" i="7"/>
  <c r="I183" i="7"/>
  <c r="H183" i="7"/>
  <c r="G183" i="7"/>
  <c r="F183" i="7"/>
  <c r="E183" i="7"/>
  <c r="D183" i="7"/>
  <c r="C183" i="7"/>
  <c r="V182" i="7"/>
  <c r="T182" i="7"/>
  <c r="S182" i="7"/>
  <c r="R182" i="7"/>
  <c r="Q182" i="7"/>
  <c r="P182" i="7"/>
  <c r="O182" i="7"/>
  <c r="N182" i="7"/>
  <c r="M182" i="7"/>
  <c r="L182" i="7"/>
  <c r="J182" i="7"/>
  <c r="I182" i="7"/>
  <c r="H182" i="7"/>
  <c r="G182" i="7"/>
  <c r="F182" i="7"/>
  <c r="E182" i="7"/>
  <c r="D182" i="7"/>
  <c r="C182" i="7"/>
  <c r="V181" i="7"/>
  <c r="T181" i="7"/>
  <c r="S181" i="7"/>
  <c r="R181" i="7"/>
  <c r="Q181" i="7"/>
  <c r="P181" i="7"/>
  <c r="O181" i="7"/>
  <c r="N181" i="7"/>
  <c r="M181" i="7"/>
  <c r="L181" i="7"/>
  <c r="J181" i="7"/>
  <c r="I181" i="7"/>
  <c r="H181" i="7"/>
  <c r="G181" i="7"/>
  <c r="F181" i="7"/>
  <c r="E181" i="7"/>
  <c r="D181" i="7"/>
  <c r="C181" i="7"/>
  <c r="V180" i="7"/>
  <c r="T180" i="7"/>
  <c r="S180" i="7"/>
  <c r="R180" i="7"/>
  <c r="Q180" i="7"/>
  <c r="P180" i="7"/>
  <c r="O180" i="7"/>
  <c r="N180" i="7"/>
  <c r="M180" i="7"/>
  <c r="L180" i="7"/>
  <c r="J180" i="7"/>
  <c r="I180" i="7"/>
  <c r="H180" i="7"/>
  <c r="G180" i="7"/>
  <c r="F180" i="7"/>
  <c r="E180" i="7"/>
  <c r="D180" i="7"/>
  <c r="C180" i="7"/>
  <c r="V179" i="7"/>
  <c r="T179" i="7"/>
  <c r="S179" i="7"/>
  <c r="R179" i="7"/>
  <c r="Q179" i="7"/>
  <c r="P179" i="7"/>
  <c r="O179" i="7"/>
  <c r="N179" i="7"/>
  <c r="M179" i="7"/>
  <c r="L179" i="7"/>
  <c r="K196" i="7"/>
  <c r="J179" i="7"/>
  <c r="I179" i="7"/>
  <c r="H179" i="7"/>
  <c r="G179" i="7"/>
  <c r="F179" i="7"/>
  <c r="E179" i="7"/>
  <c r="D179" i="7"/>
  <c r="C179" i="7"/>
  <c r="V178" i="7"/>
  <c r="T178" i="7"/>
  <c r="S178" i="7"/>
  <c r="R178" i="7"/>
  <c r="Q178" i="7"/>
  <c r="P178" i="7"/>
  <c r="O178" i="7"/>
  <c r="N178" i="7"/>
  <c r="M178" i="7"/>
  <c r="L178" i="7"/>
  <c r="J178" i="7"/>
  <c r="I178" i="7"/>
  <c r="H178" i="7"/>
  <c r="G178" i="7"/>
  <c r="F178" i="7"/>
  <c r="E178" i="7"/>
  <c r="D178" i="7"/>
  <c r="C178" i="7"/>
  <c r="V177" i="7"/>
  <c r="T177" i="7"/>
  <c r="S177" i="7"/>
  <c r="R177" i="7"/>
  <c r="Q177" i="7"/>
  <c r="P177" i="7"/>
  <c r="O177" i="7"/>
  <c r="N177" i="7"/>
  <c r="M177" i="7"/>
  <c r="L177" i="7"/>
  <c r="J177" i="7"/>
  <c r="I177" i="7"/>
  <c r="H177" i="7"/>
  <c r="G177" i="7"/>
  <c r="F177" i="7"/>
  <c r="E177" i="7"/>
  <c r="D177" i="7"/>
  <c r="C177" i="7"/>
  <c r="V176" i="7"/>
  <c r="T176" i="7"/>
  <c r="S176" i="7"/>
  <c r="R176" i="7"/>
  <c r="Q176" i="7"/>
  <c r="P176" i="7"/>
  <c r="O176" i="7"/>
  <c r="N176" i="7"/>
  <c r="M176" i="7"/>
  <c r="L176" i="7"/>
  <c r="J176" i="7"/>
  <c r="I176" i="7"/>
  <c r="H176" i="7"/>
  <c r="G176" i="7"/>
  <c r="F176" i="7"/>
  <c r="E176" i="7"/>
  <c r="D176" i="7"/>
  <c r="C176" i="7"/>
  <c r="R170" i="7"/>
  <c r="Q170" i="7"/>
  <c r="P170" i="7"/>
  <c r="O170" i="7"/>
  <c r="N170" i="7"/>
  <c r="M170" i="7"/>
  <c r="L170" i="7"/>
  <c r="K170" i="7"/>
  <c r="J170" i="7"/>
  <c r="I170" i="7"/>
  <c r="H170" i="7"/>
  <c r="G170" i="7"/>
  <c r="F170" i="7"/>
  <c r="E170" i="7"/>
  <c r="D170" i="7"/>
  <c r="C170" i="7"/>
  <c r="R169" i="7"/>
  <c r="Q169" i="7"/>
  <c r="P169" i="7"/>
  <c r="O169" i="7"/>
  <c r="N169" i="7"/>
  <c r="M169" i="7"/>
  <c r="L169" i="7"/>
  <c r="K169" i="7"/>
  <c r="J169" i="7"/>
  <c r="I169" i="7"/>
  <c r="H169" i="7"/>
  <c r="G169" i="7"/>
  <c r="F169" i="7"/>
  <c r="E169" i="7"/>
  <c r="D169" i="7"/>
  <c r="C169" i="7"/>
  <c r="R168" i="7"/>
  <c r="Q168" i="7"/>
  <c r="P168" i="7"/>
  <c r="O168" i="7"/>
  <c r="N168" i="7"/>
  <c r="M168" i="7"/>
  <c r="L168" i="7"/>
  <c r="K168" i="7"/>
  <c r="J168" i="7"/>
  <c r="I168" i="7"/>
  <c r="H168" i="7"/>
  <c r="G168" i="7"/>
  <c r="F168" i="7"/>
  <c r="E168" i="7"/>
  <c r="D168" i="7"/>
  <c r="C168" i="7"/>
  <c r="R167" i="7"/>
  <c r="Q167" i="7"/>
  <c r="P167" i="7"/>
  <c r="O167" i="7"/>
  <c r="N167" i="7"/>
  <c r="M167" i="7"/>
  <c r="L167" i="7"/>
  <c r="K167" i="7"/>
  <c r="J167" i="7"/>
  <c r="I167" i="7"/>
  <c r="H167" i="7"/>
  <c r="G167" i="7"/>
  <c r="F167" i="7"/>
  <c r="E167" i="7"/>
  <c r="D167" i="7"/>
  <c r="C167" i="7"/>
  <c r="R166" i="7"/>
  <c r="Q166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D166" i="7"/>
  <c r="C166" i="7"/>
  <c r="R165" i="7"/>
  <c r="Q165" i="7"/>
  <c r="P165" i="7"/>
  <c r="O165" i="7"/>
  <c r="N165" i="7"/>
  <c r="M165" i="7"/>
  <c r="L165" i="7"/>
  <c r="K165" i="7"/>
  <c r="J165" i="7"/>
  <c r="I165" i="7"/>
  <c r="H165" i="7"/>
  <c r="G165" i="7"/>
  <c r="F165" i="7"/>
  <c r="E165" i="7"/>
  <c r="D165" i="7"/>
  <c r="C165" i="7"/>
  <c r="R164" i="7"/>
  <c r="Q164" i="7"/>
  <c r="P164" i="7"/>
  <c r="O164" i="7"/>
  <c r="N164" i="7"/>
  <c r="M164" i="7"/>
  <c r="L164" i="7"/>
  <c r="K164" i="7"/>
  <c r="J164" i="7"/>
  <c r="I164" i="7"/>
  <c r="H164" i="7"/>
  <c r="G164" i="7"/>
  <c r="F164" i="7"/>
  <c r="E164" i="7"/>
  <c r="D164" i="7"/>
  <c r="C164" i="7"/>
  <c r="R163" i="7"/>
  <c r="Q163" i="7"/>
  <c r="P163" i="7"/>
  <c r="O163" i="7"/>
  <c r="N163" i="7"/>
  <c r="M163" i="7"/>
  <c r="L163" i="7"/>
  <c r="K163" i="7"/>
  <c r="J163" i="7"/>
  <c r="I163" i="7"/>
  <c r="H163" i="7"/>
  <c r="G163" i="7"/>
  <c r="F163" i="7"/>
  <c r="E163" i="7"/>
  <c r="D163" i="7"/>
  <c r="C163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F162" i="7"/>
  <c r="E162" i="7"/>
  <c r="D162" i="7"/>
  <c r="C162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C161" i="7"/>
  <c r="R160" i="7"/>
  <c r="R171" i="7" s="1"/>
  <c r="Q160" i="7"/>
  <c r="Q171" i="7" s="1"/>
  <c r="P160" i="7"/>
  <c r="P171" i="7" s="1"/>
  <c r="O160" i="7"/>
  <c r="O171" i="7" s="1"/>
  <c r="N160" i="7"/>
  <c r="N171" i="7" s="1"/>
  <c r="M160" i="7"/>
  <c r="M171" i="7" s="1"/>
  <c r="L160" i="7"/>
  <c r="L171" i="7" s="1"/>
  <c r="K160" i="7"/>
  <c r="K171" i="7" s="1"/>
  <c r="J160" i="7"/>
  <c r="J171" i="7" s="1"/>
  <c r="I160" i="7"/>
  <c r="I171" i="7" s="1"/>
  <c r="H160" i="7"/>
  <c r="H171" i="7" s="1"/>
  <c r="G160" i="7"/>
  <c r="G171" i="7" s="1"/>
  <c r="F160" i="7"/>
  <c r="F171" i="7" s="1"/>
  <c r="E160" i="7"/>
  <c r="E171" i="7" s="1"/>
  <c r="D160" i="7"/>
  <c r="D171" i="7" s="1"/>
  <c r="C160" i="7"/>
  <c r="C171" i="7" s="1"/>
  <c r="R154" i="7"/>
  <c r="Q154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C154" i="7"/>
  <c r="R153" i="7"/>
  <c r="Q153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D153" i="7"/>
  <c r="C153" i="7"/>
  <c r="R152" i="7"/>
  <c r="Q152" i="7"/>
  <c r="P152" i="7"/>
  <c r="O152" i="7"/>
  <c r="N152" i="7"/>
  <c r="M152" i="7"/>
  <c r="L152" i="7"/>
  <c r="K152" i="7"/>
  <c r="J152" i="7"/>
  <c r="I152" i="7"/>
  <c r="H152" i="7"/>
  <c r="G152" i="7"/>
  <c r="F152" i="7"/>
  <c r="E152" i="7"/>
  <c r="D152" i="7"/>
  <c r="C152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C151" i="7"/>
  <c r="R150" i="7"/>
  <c r="R155" i="7" s="1"/>
  <c r="Q150" i="7"/>
  <c r="Q155" i="7" s="1"/>
  <c r="P150" i="7"/>
  <c r="P155" i="7" s="1"/>
  <c r="O150" i="7"/>
  <c r="O155" i="7" s="1"/>
  <c r="N150" i="7"/>
  <c r="N155" i="7" s="1"/>
  <c r="M150" i="7"/>
  <c r="M155" i="7" s="1"/>
  <c r="L150" i="7"/>
  <c r="L155" i="7" s="1"/>
  <c r="K150" i="7"/>
  <c r="K155" i="7" s="1"/>
  <c r="J150" i="7"/>
  <c r="J155" i="7" s="1"/>
  <c r="I150" i="7"/>
  <c r="I155" i="7" s="1"/>
  <c r="H150" i="7"/>
  <c r="H155" i="7" s="1"/>
  <c r="G150" i="7"/>
  <c r="G155" i="7" s="1"/>
  <c r="F150" i="7"/>
  <c r="F155" i="7" s="1"/>
  <c r="E150" i="7"/>
  <c r="E155" i="7" s="1"/>
  <c r="D150" i="7"/>
  <c r="D155" i="7" s="1"/>
  <c r="C150" i="7"/>
  <c r="C155" i="7" s="1"/>
  <c r="S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C145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C144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C143" i="7"/>
  <c r="S142" i="7"/>
  <c r="Q142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D142" i="7"/>
  <c r="C142" i="7"/>
  <c r="S141" i="7"/>
  <c r="Q141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C141" i="7"/>
  <c r="S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C140" i="7"/>
  <c r="S139" i="7"/>
  <c r="Q139" i="7"/>
  <c r="Q138" i="7" s="1"/>
  <c r="P139" i="7"/>
  <c r="P138" i="7" s="1"/>
  <c r="O139" i="7"/>
  <c r="N139" i="7"/>
  <c r="M139" i="7"/>
  <c r="M138" i="7" s="1"/>
  <c r="L139" i="7"/>
  <c r="L138" i="7" s="1"/>
  <c r="K139" i="7"/>
  <c r="J139" i="7"/>
  <c r="I139" i="7"/>
  <c r="I138" i="7" s="1"/>
  <c r="H139" i="7"/>
  <c r="H138" i="7" s="1"/>
  <c r="G139" i="7"/>
  <c r="F139" i="7"/>
  <c r="E139" i="7"/>
  <c r="E138" i="7" s="1"/>
  <c r="D139" i="7"/>
  <c r="D138" i="7" s="1"/>
  <c r="C139" i="7"/>
  <c r="C138" i="7" s="1"/>
  <c r="C134" i="7" s="1"/>
  <c r="S138" i="7"/>
  <c r="R138" i="7"/>
  <c r="O138" i="7"/>
  <c r="N138" i="7"/>
  <c r="K138" i="7"/>
  <c r="J138" i="7"/>
  <c r="G138" i="7"/>
  <c r="F138" i="7"/>
  <c r="S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S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S135" i="7"/>
  <c r="Q135" i="7"/>
  <c r="P135" i="7"/>
  <c r="O135" i="7"/>
  <c r="N135" i="7"/>
  <c r="N134" i="7" s="1"/>
  <c r="M135" i="7"/>
  <c r="L135" i="7"/>
  <c r="K135" i="7"/>
  <c r="J135" i="7"/>
  <c r="J134" i="7" s="1"/>
  <c r="I135" i="7"/>
  <c r="H135" i="7"/>
  <c r="G135" i="7"/>
  <c r="F135" i="7"/>
  <c r="F134" i="7" s="1"/>
  <c r="E135" i="7"/>
  <c r="D135" i="7"/>
  <c r="C135" i="7"/>
  <c r="S134" i="7"/>
  <c r="R134" i="7"/>
  <c r="O134" i="7"/>
  <c r="K134" i="7"/>
  <c r="G134" i="7"/>
  <c r="S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S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S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S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S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S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S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S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S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S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S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S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S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E116" i="7"/>
  <c r="D116" i="7"/>
  <c r="C116" i="7"/>
  <c r="E112" i="7"/>
  <c r="D112" i="7"/>
  <c r="C112" i="7"/>
  <c r="E111" i="7"/>
  <c r="E113" i="7" s="1"/>
  <c r="D111" i="7"/>
  <c r="C111" i="7"/>
  <c r="C107" i="7"/>
  <c r="E106" i="7"/>
  <c r="D106" i="7"/>
  <c r="C106" i="7"/>
  <c r="E105" i="7"/>
  <c r="D105" i="7"/>
  <c r="C105" i="7"/>
  <c r="E104" i="7"/>
  <c r="D104" i="7"/>
  <c r="C104" i="7"/>
  <c r="E103" i="7"/>
  <c r="D103" i="7"/>
  <c r="C103" i="7"/>
  <c r="E102" i="7"/>
  <c r="D102" i="7"/>
  <c r="C102" i="7"/>
  <c r="E98" i="7"/>
  <c r="D98" i="7"/>
  <c r="C98" i="7"/>
  <c r="E97" i="7"/>
  <c r="E99" i="7" s="1"/>
  <c r="D97" i="7"/>
  <c r="C97" i="7"/>
  <c r="C99" i="7" s="1"/>
  <c r="E93" i="7"/>
  <c r="D93" i="7"/>
  <c r="C93" i="7"/>
  <c r="E92" i="7"/>
  <c r="D92" i="7"/>
  <c r="C92" i="7"/>
  <c r="E91" i="7"/>
  <c r="D91" i="7"/>
  <c r="C91" i="7"/>
  <c r="E90" i="7"/>
  <c r="D90" i="7"/>
  <c r="C90" i="7"/>
  <c r="E89" i="7"/>
  <c r="D89" i="7"/>
  <c r="C89" i="7"/>
  <c r="E88" i="7"/>
  <c r="D88" i="7"/>
  <c r="C88" i="7"/>
  <c r="E87" i="7"/>
  <c r="D87" i="7"/>
  <c r="C87" i="7"/>
  <c r="E83" i="7"/>
  <c r="D83" i="7"/>
  <c r="C83" i="7"/>
  <c r="E82" i="7"/>
  <c r="D82" i="7"/>
  <c r="C82" i="7"/>
  <c r="E81" i="7"/>
  <c r="D81" i="7"/>
  <c r="C81" i="7"/>
  <c r="E80" i="7"/>
  <c r="D80" i="7"/>
  <c r="C80" i="7"/>
  <c r="E79" i="7"/>
  <c r="E84" i="7" s="1"/>
  <c r="D79" i="7"/>
  <c r="C79" i="7"/>
  <c r="E75" i="7"/>
  <c r="D75" i="7"/>
  <c r="C75" i="7"/>
  <c r="E74" i="7"/>
  <c r="D74" i="7"/>
  <c r="C74" i="7"/>
  <c r="E73" i="7"/>
  <c r="D73" i="7"/>
  <c r="C73" i="7"/>
  <c r="E72" i="7"/>
  <c r="D72" i="7"/>
  <c r="C72" i="7"/>
  <c r="E71" i="7"/>
  <c r="D71" i="7"/>
  <c r="C71" i="7"/>
  <c r="E70" i="7"/>
  <c r="D70" i="7"/>
  <c r="C70" i="7"/>
  <c r="E69" i="7"/>
  <c r="D69" i="7"/>
  <c r="C69" i="7"/>
  <c r="E68" i="7"/>
  <c r="D68" i="7"/>
  <c r="C68" i="7"/>
  <c r="E67" i="7"/>
  <c r="D67" i="7"/>
  <c r="C67" i="7"/>
  <c r="E66" i="7"/>
  <c r="D66" i="7"/>
  <c r="C66" i="7"/>
  <c r="E65" i="7"/>
  <c r="D65" i="7"/>
  <c r="C65" i="7"/>
  <c r="E64" i="7"/>
  <c r="D64" i="7"/>
  <c r="C64" i="7"/>
  <c r="E63" i="7"/>
  <c r="D63" i="7"/>
  <c r="C63" i="7"/>
  <c r="E62" i="7"/>
  <c r="D62" i="7"/>
  <c r="C62" i="7"/>
  <c r="E61" i="7"/>
  <c r="D61" i="7"/>
  <c r="C61" i="7"/>
  <c r="E60" i="7"/>
  <c r="D60" i="7"/>
  <c r="D76" i="7" s="1"/>
  <c r="C60" i="7"/>
  <c r="C76" i="7" s="1"/>
  <c r="C55" i="7"/>
  <c r="C54" i="7"/>
  <c r="C53" i="7"/>
  <c r="E52" i="7"/>
  <c r="D52" i="7"/>
  <c r="C52" i="7"/>
  <c r="E51" i="7"/>
  <c r="D51" i="7"/>
  <c r="D47" i="7" s="1"/>
  <c r="C51" i="7"/>
  <c r="E50" i="7"/>
  <c r="D50" i="7"/>
  <c r="C50" i="7"/>
  <c r="E49" i="7"/>
  <c r="D49" i="7"/>
  <c r="C49" i="7"/>
  <c r="E48" i="7"/>
  <c r="E47" i="7" s="1"/>
  <c r="D48" i="7"/>
  <c r="C48" i="7"/>
  <c r="C46" i="7"/>
  <c r="C45" i="7"/>
  <c r="E44" i="7"/>
  <c r="D44" i="7"/>
  <c r="C44" i="7"/>
  <c r="E43" i="7"/>
  <c r="D43" i="7"/>
  <c r="C43" i="7"/>
  <c r="E42" i="7"/>
  <c r="D42" i="7"/>
  <c r="C42" i="7"/>
  <c r="E41" i="7"/>
  <c r="D41" i="7"/>
  <c r="C41" i="7"/>
  <c r="E40" i="7"/>
  <c r="D40" i="7"/>
  <c r="C40" i="7"/>
  <c r="E39" i="7"/>
  <c r="D39" i="7"/>
  <c r="D38" i="7" s="1"/>
  <c r="C39" i="7"/>
  <c r="C37" i="7"/>
  <c r="C36" i="7" s="1"/>
  <c r="E35" i="7"/>
  <c r="D35" i="7"/>
  <c r="C35" i="7"/>
  <c r="E34" i="7"/>
  <c r="D34" i="7"/>
  <c r="C34" i="7"/>
  <c r="C32" i="7"/>
  <c r="C31" i="7"/>
  <c r="C30" i="7" s="1"/>
  <c r="E29" i="7"/>
  <c r="D29" i="7"/>
  <c r="C29" i="7"/>
  <c r="E28" i="7"/>
  <c r="D28" i="7"/>
  <c r="C28" i="7"/>
  <c r="E27" i="7"/>
  <c r="D27" i="7"/>
  <c r="C27" i="7"/>
  <c r="E26" i="7"/>
  <c r="D26" i="7"/>
  <c r="C26" i="7"/>
  <c r="E25" i="7"/>
  <c r="D25" i="7"/>
  <c r="C25" i="7"/>
  <c r="E24" i="7"/>
  <c r="D24" i="7"/>
  <c r="C24" i="7"/>
  <c r="E23" i="7"/>
  <c r="D23" i="7"/>
  <c r="C23" i="7"/>
  <c r="E22" i="7"/>
  <c r="D22" i="7"/>
  <c r="C22" i="7"/>
  <c r="E21" i="7"/>
  <c r="D21" i="7"/>
  <c r="C21" i="7"/>
  <c r="E20" i="7"/>
  <c r="D20" i="7"/>
  <c r="C20" i="7"/>
  <c r="E19" i="7"/>
  <c r="D19" i="7"/>
  <c r="C19" i="7"/>
  <c r="E17" i="7"/>
  <c r="D17" i="7"/>
  <c r="C17" i="7"/>
  <c r="E16" i="7"/>
  <c r="D16" i="7"/>
  <c r="C16" i="7"/>
  <c r="E15" i="7"/>
  <c r="D15" i="7"/>
  <c r="C15" i="7"/>
  <c r="E14" i="7"/>
  <c r="D14" i="7"/>
  <c r="C14" i="7"/>
  <c r="E13" i="7"/>
  <c r="D13" i="7"/>
  <c r="C13" i="7"/>
  <c r="E12" i="7"/>
  <c r="D12" i="7"/>
  <c r="C12" i="7"/>
  <c r="E11" i="7"/>
  <c r="D11" i="7"/>
  <c r="C11" i="7"/>
  <c r="E10" i="7"/>
  <c r="A5" i="7"/>
  <c r="A4" i="7"/>
  <c r="A3" i="7"/>
  <c r="A2" i="7"/>
  <c r="AB200" i="7" l="1"/>
  <c r="AA200" i="7"/>
  <c r="K200" i="7" s="1"/>
  <c r="AB202" i="7"/>
  <c r="AA202" i="7"/>
  <c r="K202" i="7" s="1"/>
  <c r="O196" i="7"/>
  <c r="C196" i="7"/>
  <c r="G196" i="7"/>
  <c r="L225" i="7"/>
  <c r="P225" i="7"/>
  <c r="C33" i="7"/>
  <c r="D134" i="7"/>
  <c r="H134" i="7"/>
  <c r="L134" i="7"/>
  <c r="P134" i="7"/>
  <c r="C18" i="7"/>
  <c r="D18" i="7"/>
  <c r="E18" i="7"/>
  <c r="E33" i="7"/>
  <c r="C38" i="7"/>
  <c r="L189" i="7"/>
  <c r="J225" i="7"/>
  <c r="N225" i="7"/>
  <c r="C94" i="7"/>
  <c r="C113" i="7"/>
  <c r="C255" i="7"/>
  <c r="C276" i="7"/>
  <c r="S196" i="7"/>
  <c r="C47" i="7"/>
  <c r="C108" i="7"/>
  <c r="E196" i="7"/>
  <c r="M196" i="7"/>
  <c r="Q196" i="7"/>
  <c r="C236" i="7"/>
  <c r="D289" i="7"/>
  <c r="H289" i="7"/>
  <c r="L289" i="7"/>
  <c r="D10" i="7"/>
  <c r="D94" i="7"/>
  <c r="E94" i="7"/>
  <c r="D108" i="7"/>
  <c r="D113" i="7"/>
  <c r="F196" i="7"/>
  <c r="N196" i="7"/>
  <c r="E38" i="7"/>
  <c r="E76" i="7"/>
  <c r="D84" i="7"/>
  <c r="D99" i="7"/>
  <c r="E108" i="7"/>
  <c r="E134" i="7"/>
  <c r="I134" i="7"/>
  <c r="M134" i="7"/>
  <c r="Q134" i="7"/>
  <c r="D196" i="7"/>
  <c r="H196" i="7"/>
  <c r="L196" i="7"/>
  <c r="P196" i="7"/>
  <c r="T196" i="7"/>
  <c r="C201" i="7"/>
  <c r="E236" i="7"/>
  <c r="C288" i="7"/>
  <c r="C289" i="7" s="1"/>
  <c r="E56" i="7"/>
  <c r="D33" i="7"/>
  <c r="C84" i="7"/>
  <c r="I196" i="7"/>
  <c r="V196" i="7"/>
  <c r="AB203" i="7"/>
  <c r="AA203" i="7"/>
  <c r="K203" i="7" s="1"/>
  <c r="C10" i="7"/>
  <c r="C56" i="7" s="1"/>
  <c r="J196" i="7"/>
  <c r="R196" i="7"/>
  <c r="D56" i="7" l="1"/>
  <c r="AB201" i="7"/>
  <c r="AA201" i="7"/>
  <c r="K201" i="7" s="1"/>
  <c r="C295" i="3" l="1"/>
  <c r="C294" i="3"/>
  <c r="C293" i="3"/>
  <c r="M288" i="3"/>
  <c r="L288" i="3"/>
  <c r="K288" i="3"/>
  <c r="J288" i="3"/>
  <c r="I288" i="3"/>
  <c r="H288" i="3"/>
  <c r="G288" i="3"/>
  <c r="F288" i="3"/>
  <c r="E288" i="3"/>
  <c r="D288" i="3"/>
  <c r="C287" i="3"/>
  <c r="C286" i="3"/>
  <c r="C285" i="3"/>
  <c r="C284" i="3"/>
  <c r="M283" i="3"/>
  <c r="L283" i="3"/>
  <c r="K283" i="3"/>
  <c r="J283" i="3"/>
  <c r="I283" i="3"/>
  <c r="H283" i="3"/>
  <c r="G283" i="3"/>
  <c r="F283" i="3"/>
  <c r="E283" i="3"/>
  <c r="D283" i="3"/>
  <c r="C282" i="3"/>
  <c r="C281" i="3"/>
  <c r="C280" i="3"/>
  <c r="C279" i="3"/>
  <c r="C283" i="3" s="1"/>
  <c r="C278" i="3"/>
  <c r="C277" i="3"/>
  <c r="M276" i="3"/>
  <c r="L276" i="3"/>
  <c r="K276" i="3"/>
  <c r="J276" i="3"/>
  <c r="I276" i="3"/>
  <c r="H276" i="3"/>
  <c r="G276" i="3"/>
  <c r="F276" i="3"/>
  <c r="E276" i="3"/>
  <c r="D276" i="3"/>
  <c r="C275" i="3"/>
  <c r="C274" i="3"/>
  <c r="C273" i="3"/>
  <c r="C272" i="3"/>
  <c r="C271" i="3"/>
  <c r="C270" i="3"/>
  <c r="C269" i="3"/>
  <c r="C268" i="3"/>
  <c r="M267" i="3"/>
  <c r="L267" i="3"/>
  <c r="K267" i="3"/>
  <c r="J267" i="3"/>
  <c r="I267" i="3"/>
  <c r="H267" i="3"/>
  <c r="G267" i="3"/>
  <c r="F267" i="3"/>
  <c r="E267" i="3"/>
  <c r="D267" i="3"/>
  <c r="C266" i="3"/>
  <c r="C265" i="3"/>
  <c r="C264" i="3"/>
  <c r="C267" i="3" s="1"/>
  <c r="M263" i="3"/>
  <c r="L263" i="3"/>
  <c r="K263" i="3"/>
  <c r="J263" i="3"/>
  <c r="I263" i="3"/>
  <c r="H263" i="3"/>
  <c r="G263" i="3"/>
  <c r="F263" i="3"/>
  <c r="E263" i="3"/>
  <c r="D263" i="3"/>
  <c r="C262" i="3"/>
  <c r="C261" i="3"/>
  <c r="C260" i="3"/>
  <c r="M259" i="3"/>
  <c r="L259" i="3"/>
  <c r="K259" i="3"/>
  <c r="J259" i="3"/>
  <c r="I259" i="3"/>
  <c r="H259" i="3"/>
  <c r="G259" i="3"/>
  <c r="F259" i="3"/>
  <c r="E259" i="3"/>
  <c r="D259" i="3"/>
  <c r="C258" i="3"/>
  <c r="C257" i="3"/>
  <c r="C256" i="3"/>
  <c r="M255" i="3"/>
  <c r="L255" i="3"/>
  <c r="L289" i="3" s="1"/>
  <c r="K255" i="3"/>
  <c r="J255" i="3"/>
  <c r="J289" i="3" s="1"/>
  <c r="I255" i="3"/>
  <c r="I289" i="3" s="1"/>
  <c r="H255" i="3"/>
  <c r="H289" i="3" s="1"/>
  <c r="G255" i="3"/>
  <c r="F255" i="3"/>
  <c r="F289" i="3" s="1"/>
  <c r="E255" i="3"/>
  <c r="D255" i="3"/>
  <c r="D289" i="3" s="1"/>
  <c r="C254" i="3"/>
  <c r="C253" i="3"/>
  <c r="C252" i="3"/>
  <c r="C251" i="3"/>
  <c r="C250" i="3"/>
  <c r="AB246" i="3"/>
  <c r="AA246" i="3"/>
  <c r="F246" i="3"/>
  <c r="AB245" i="3"/>
  <c r="AA245" i="3"/>
  <c r="F245" i="3" s="1"/>
  <c r="AB244" i="3"/>
  <c r="AA244" i="3"/>
  <c r="F244" i="3" s="1"/>
  <c r="D235" i="3"/>
  <c r="C235" i="3"/>
  <c r="D234" i="3"/>
  <c r="C234" i="3"/>
  <c r="D233" i="3"/>
  <c r="C233" i="3"/>
  <c r="D232" i="3"/>
  <c r="C232" i="3"/>
  <c r="E231" i="3"/>
  <c r="D231" i="3"/>
  <c r="C231" i="3"/>
  <c r="D230" i="3"/>
  <c r="C230" i="3"/>
  <c r="E229" i="3"/>
  <c r="E236" i="3" s="1"/>
  <c r="D229" i="3"/>
  <c r="C229" i="3"/>
  <c r="D228" i="3"/>
  <c r="C228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Q213" i="3"/>
  <c r="P213" i="3"/>
  <c r="O213" i="3"/>
  <c r="O225" i="3" s="1"/>
  <c r="N213" i="3"/>
  <c r="M213" i="3"/>
  <c r="L213" i="3"/>
  <c r="K213" i="3"/>
  <c r="K225" i="3" s="1"/>
  <c r="J213" i="3"/>
  <c r="I213" i="3"/>
  <c r="H213" i="3"/>
  <c r="G213" i="3"/>
  <c r="G225" i="3" s="1"/>
  <c r="F213" i="3"/>
  <c r="E213" i="3"/>
  <c r="D213" i="3"/>
  <c r="C213" i="3"/>
  <c r="C225" i="3" s="1"/>
  <c r="D208" i="3"/>
  <c r="C208" i="3"/>
  <c r="D207" i="3"/>
  <c r="C207" i="3"/>
  <c r="F203" i="3"/>
  <c r="E203" i="3"/>
  <c r="F202" i="3"/>
  <c r="C202" i="3" s="1"/>
  <c r="E202" i="3"/>
  <c r="F201" i="3"/>
  <c r="E201" i="3"/>
  <c r="F200" i="3"/>
  <c r="E200" i="3"/>
  <c r="C200" i="3" s="1"/>
  <c r="AA200" i="3" s="1"/>
  <c r="K200" i="3" s="1"/>
  <c r="V195" i="3"/>
  <c r="U195" i="3"/>
  <c r="U196" i="3" s="1"/>
  <c r="R195" i="3"/>
  <c r="Q195" i="3"/>
  <c r="P195" i="3"/>
  <c r="O195" i="3"/>
  <c r="N195" i="3"/>
  <c r="M195" i="3"/>
  <c r="L195" i="3"/>
  <c r="J195" i="3"/>
  <c r="I195" i="3"/>
  <c r="H195" i="3"/>
  <c r="G195" i="3"/>
  <c r="F195" i="3"/>
  <c r="E195" i="3"/>
  <c r="D195" i="3"/>
  <c r="C195" i="3"/>
  <c r="V194" i="3"/>
  <c r="T194" i="3"/>
  <c r="S194" i="3"/>
  <c r="R194" i="3"/>
  <c r="Q194" i="3"/>
  <c r="P194" i="3"/>
  <c r="O194" i="3"/>
  <c r="N194" i="3"/>
  <c r="M194" i="3"/>
  <c r="L194" i="3"/>
  <c r="J194" i="3"/>
  <c r="I194" i="3"/>
  <c r="H194" i="3"/>
  <c r="G194" i="3"/>
  <c r="F194" i="3"/>
  <c r="E194" i="3"/>
  <c r="D194" i="3"/>
  <c r="C194" i="3"/>
  <c r="V193" i="3"/>
  <c r="T193" i="3"/>
  <c r="S193" i="3"/>
  <c r="R193" i="3"/>
  <c r="Q193" i="3"/>
  <c r="P193" i="3"/>
  <c r="O193" i="3"/>
  <c r="N193" i="3"/>
  <c r="M193" i="3"/>
  <c r="L193" i="3"/>
  <c r="J193" i="3"/>
  <c r="I193" i="3"/>
  <c r="H193" i="3"/>
  <c r="G193" i="3"/>
  <c r="F193" i="3"/>
  <c r="E193" i="3"/>
  <c r="D193" i="3"/>
  <c r="C193" i="3"/>
  <c r="V192" i="3"/>
  <c r="T192" i="3"/>
  <c r="S192" i="3"/>
  <c r="R192" i="3"/>
  <c r="Q192" i="3"/>
  <c r="P192" i="3"/>
  <c r="O192" i="3"/>
  <c r="N192" i="3"/>
  <c r="M192" i="3"/>
  <c r="L192" i="3"/>
  <c r="J192" i="3"/>
  <c r="I192" i="3"/>
  <c r="H192" i="3"/>
  <c r="G192" i="3"/>
  <c r="F192" i="3"/>
  <c r="E192" i="3"/>
  <c r="D192" i="3"/>
  <c r="C192" i="3"/>
  <c r="V191" i="3"/>
  <c r="T191" i="3"/>
  <c r="S191" i="3"/>
  <c r="S189" i="3" s="1"/>
  <c r="R191" i="3"/>
  <c r="Q191" i="3"/>
  <c r="P191" i="3"/>
  <c r="O191" i="3"/>
  <c r="O189" i="3" s="1"/>
  <c r="N191" i="3"/>
  <c r="M191" i="3"/>
  <c r="L191" i="3"/>
  <c r="J191" i="3"/>
  <c r="J189" i="3" s="1"/>
  <c r="I191" i="3"/>
  <c r="H191" i="3"/>
  <c r="G191" i="3"/>
  <c r="F191" i="3"/>
  <c r="F189" i="3" s="1"/>
  <c r="E191" i="3"/>
  <c r="D191" i="3"/>
  <c r="C191" i="3"/>
  <c r="V190" i="3"/>
  <c r="V189" i="3" s="1"/>
  <c r="T190" i="3"/>
  <c r="T189" i="3" s="1"/>
  <c r="S190" i="3"/>
  <c r="R190" i="3"/>
  <c r="R189" i="3" s="1"/>
  <c r="Q190" i="3"/>
  <c r="Q189" i="3" s="1"/>
  <c r="P190" i="3"/>
  <c r="O190" i="3"/>
  <c r="N190" i="3"/>
  <c r="N189" i="3" s="1"/>
  <c r="M190" i="3"/>
  <c r="M189" i="3" s="1"/>
  <c r="L190" i="3"/>
  <c r="J190" i="3"/>
  <c r="I190" i="3"/>
  <c r="I189" i="3" s="1"/>
  <c r="H190" i="3"/>
  <c r="H189" i="3" s="1"/>
  <c r="G190" i="3"/>
  <c r="F190" i="3"/>
  <c r="E190" i="3"/>
  <c r="E189" i="3" s="1"/>
  <c r="D190" i="3"/>
  <c r="D189" i="3" s="1"/>
  <c r="C190" i="3"/>
  <c r="C189" i="3" s="1"/>
  <c r="P189" i="3"/>
  <c r="L189" i="3"/>
  <c r="G189" i="3"/>
  <c r="V188" i="3"/>
  <c r="T188" i="3"/>
  <c r="S188" i="3"/>
  <c r="R188" i="3"/>
  <c r="Q188" i="3"/>
  <c r="P188" i="3"/>
  <c r="O188" i="3"/>
  <c r="N188" i="3"/>
  <c r="M188" i="3"/>
  <c r="L188" i="3"/>
  <c r="J188" i="3"/>
  <c r="I188" i="3"/>
  <c r="H188" i="3"/>
  <c r="G188" i="3"/>
  <c r="F188" i="3"/>
  <c r="E188" i="3"/>
  <c r="D188" i="3"/>
  <c r="C188" i="3"/>
  <c r="V187" i="3"/>
  <c r="T187" i="3"/>
  <c r="S187" i="3"/>
  <c r="R187" i="3"/>
  <c r="Q187" i="3"/>
  <c r="P187" i="3"/>
  <c r="O187" i="3"/>
  <c r="N187" i="3"/>
  <c r="M187" i="3"/>
  <c r="L187" i="3"/>
  <c r="J187" i="3"/>
  <c r="I187" i="3"/>
  <c r="H187" i="3"/>
  <c r="G187" i="3"/>
  <c r="F187" i="3"/>
  <c r="E187" i="3"/>
  <c r="D187" i="3"/>
  <c r="C187" i="3"/>
  <c r="V186" i="3"/>
  <c r="T186" i="3"/>
  <c r="S186" i="3"/>
  <c r="R186" i="3"/>
  <c r="Q186" i="3"/>
  <c r="P186" i="3"/>
  <c r="O186" i="3"/>
  <c r="N186" i="3"/>
  <c r="M186" i="3"/>
  <c r="L186" i="3"/>
  <c r="J186" i="3"/>
  <c r="I186" i="3"/>
  <c r="H186" i="3"/>
  <c r="G186" i="3"/>
  <c r="F186" i="3"/>
  <c r="E186" i="3"/>
  <c r="D186" i="3"/>
  <c r="C186" i="3"/>
  <c r="V185" i="3"/>
  <c r="T185" i="3"/>
  <c r="S185" i="3"/>
  <c r="R185" i="3"/>
  <c r="Q185" i="3"/>
  <c r="P185" i="3"/>
  <c r="O185" i="3"/>
  <c r="N185" i="3"/>
  <c r="M185" i="3"/>
  <c r="L185" i="3"/>
  <c r="J185" i="3"/>
  <c r="I185" i="3"/>
  <c r="H185" i="3"/>
  <c r="G185" i="3"/>
  <c r="F185" i="3"/>
  <c r="E185" i="3"/>
  <c r="D185" i="3"/>
  <c r="C185" i="3"/>
  <c r="V184" i="3"/>
  <c r="T184" i="3"/>
  <c r="S184" i="3"/>
  <c r="R184" i="3"/>
  <c r="Q184" i="3"/>
  <c r="P184" i="3"/>
  <c r="O184" i="3"/>
  <c r="N184" i="3"/>
  <c r="M184" i="3"/>
  <c r="L184" i="3"/>
  <c r="J184" i="3"/>
  <c r="I184" i="3"/>
  <c r="H184" i="3"/>
  <c r="G184" i="3"/>
  <c r="F184" i="3"/>
  <c r="E184" i="3"/>
  <c r="D184" i="3"/>
  <c r="C184" i="3"/>
  <c r="V183" i="3"/>
  <c r="T183" i="3"/>
  <c r="S183" i="3"/>
  <c r="R183" i="3"/>
  <c r="Q183" i="3"/>
  <c r="P183" i="3"/>
  <c r="O183" i="3"/>
  <c r="N183" i="3"/>
  <c r="M183" i="3"/>
  <c r="L183" i="3"/>
  <c r="J183" i="3"/>
  <c r="I183" i="3"/>
  <c r="H183" i="3"/>
  <c r="G183" i="3"/>
  <c r="F183" i="3"/>
  <c r="E183" i="3"/>
  <c r="D183" i="3"/>
  <c r="C183" i="3"/>
  <c r="V182" i="3"/>
  <c r="T182" i="3"/>
  <c r="S182" i="3"/>
  <c r="R182" i="3"/>
  <c r="Q182" i="3"/>
  <c r="P182" i="3"/>
  <c r="O182" i="3"/>
  <c r="N182" i="3"/>
  <c r="M182" i="3"/>
  <c r="L182" i="3"/>
  <c r="J182" i="3"/>
  <c r="I182" i="3"/>
  <c r="H182" i="3"/>
  <c r="G182" i="3"/>
  <c r="F182" i="3"/>
  <c r="E182" i="3"/>
  <c r="D182" i="3"/>
  <c r="C182" i="3"/>
  <c r="V181" i="3"/>
  <c r="T181" i="3"/>
  <c r="S181" i="3"/>
  <c r="R181" i="3"/>
  <c r="Q181" i="3"/>
  <c r="P181" i="3"/>
  <c r="O181" i="3"/>
  <c r="N181" i="3"/>
  <c r="M181" i="3"/>
  <c r="L181" i="3"/>
  <c r="J181" i="3"/>
  <c r="I181" i="3"/>
  <c r="H181" i="3"/>
  <c r="G181" i="3"/>
  <c r="F181" i="3"/>
  <c r="E181" i="3"/>
  <c r="D181" i="3"/>
  <c r="C181" i="3"/>
  <c r="V180" i="3"/>
  <c r="T180" i="3"/>
  <c r="S180" i="3"/>
  <c r="R180" i="3"/>
  <c r="Q180" i="3"/>
  <c r="P180" i="3"/>
  <c r="O180" i="3"/>
  <c r="N180" i="3"/>
  <c r="M180" i="3"/>
  <c r="L180" i="3"/>
  <c r="J180" i="3"/>
  <c r="I180" i="3"/>
  <c r="H180" i="3"/>
  <c r="G180" i="3"/>
  <c r="F180" i="3"/>
  <c r="E180" i="3"/>
  <c r="D180" i="3"/>
  <c r="C180" i="3"/>
  <c r="V179" i="3"/>
  <c r="T179" i="3"/>
  <c r="S179" i="3"/>
  <c r="R179" i="3"/>
  <c r="Q179" i="3"/>
  <c r="P179" i="3"/>
  <c r="O179" i="3"/>
  <c r="N179" i="3"/>
  <c r="M179" i="3"/>
  <c r="L179" i="3"/>
  <c r="J179" i="3"/>
  <c r="I179" i="3"/>
  <c r="H179" i="3"/>
  <c r="G179" i="3"/>
  <c r="F179" i="3"/>
  <c r="E179" i="3"/>
  <c r="D179" i="3"/>
  <c r="C179" i="3"/>
  <c r="V178" i="3"/>
  <c r="T178" i="3"/>
  <c r="S178" i="3"/>
  <c r="R178" i="3"/>
  <c r="Q178" i="3"/>
  <c r="P178" i="3"/>
  <c r="O178" i="3"/>
  <c r="N178" i="3"/>
  <c r="M178" i="3"/>
  <c r="L178" i="3"/>
  <c r="K196" i="3"/>
  <c r="J178" i="3"/>
  <c r="I178" i="3"/>
  <c r="H178" i="3"/>
  <c r="G178" i="3"/>
  <c r="F178" i="3"/>
  <c r="E178" i="3"/>
  <c r="D178" i="3"/>
  <c r="C178" i="3"/>
  <c r="V177" i="3"/>
  <c r="T177" i="3"/>
  <c r="S177" i="3"/>
  <c r="R177" i="3"/>
  <c r="Q177" i="3"/>
  <c r="P177" i="3"/>
  <c r="O177" i="3"/>
  <c r="N177" i="3"/>
  <c r="M177" i="3"/>
  <c r="L177" i="3"/>
  <c r="J177" i="3"/>
  <c r="I177" i="3"/>
  <c r="H177" i="3"/>
  <c r="G177" i="3"/>
  <c r="F177" i="3"/>
  <c r="E177" i="3"/>
  <c r="D177" i="3"/>
  <c r="C177" i="3"/>
  <c r="V176" i="3"/>
  <c r="T176" i="3"/>
  <c r="S176" i="3"/>
  <c r="R176" i="3"/>
  <c r="Q176" i="3"/>
  <c r="P176" i="3"/>
  <c r="O176" i="3"/>
  <c r="N176" i="3"/>
  <c r="M176" i="3"/>
  <c r="L176" i="3"/>
  <c r="J176" i="3"/>
  <c r="I176" i="3"/>
  <c r="H176" i="3"/>
  <c r="G176" i="3"/>
  <c r="F176" i="3"/>
  <c r="E176" i="3"/>
  <c r="D176" i="3"/>
  <c r="C176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R160" i="3"/>
  <c r="R171" i="3" s="1"/>
  <c r="Q160" i="3"/>
  <c r="Q171" i="3" s="1"/>
  <c r="P160" i="3"/>
  <c r="P171" i="3" s="1"/>
  <c r="O160" i="3"/>
  <c r="O171" i="3" s="1"/>
  <c r="N160" i="3"/>
  <c r="N171" i="3" s="1"/>
  <c r="M160" i="3"/>
  <c r="M171" i="3" s="1"/>
  <c r="L160" i="3"/>
  <c r="L171" i="3" s="1"/>
  <c r="K160" i="3"/>
  <c r="K171" i="3" s="1"/>
  <c r="J160" i="3"/>
  <c r="J171" i="3" s="1"/>
  <c r="I160" i="3"/>
  <c r="I171" i="3" s="1"/>
  <c r="H160" i="3"/>
  <c r="H171" i="3" s="1"/>
  <c r="G160" i="3"/>
  <c r="G171" i="3" s="1"/>
  <c r="F160" i="3"/>
  <c r="F171" i="3" s="1"/>
  <c r="E160" i="3"/>
  <c r="E171" i="3" s="1"/>
  <c r="D160" i="3"/>
  <c r="D171" i="3" s="1"/>
  <c r="C160" i="3"/>
  <c r="C171" i="3" s="1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R150" i="3"/>
  <c r="R155" i="3" s="1"/>
  <c r="Q150" i="3"/>
  <c r="Q155" i="3" s="1"/>
  <c r="P150" i="3"/>
  <c r="P155" i="3" s="1"/>
  <c r="O150" i="3"/>
  <c r="O155" i="3" s="1"/>
  <c r="N150" i="3"/>
  <c r="N155" i="3" s="1"/>
  <c r="M150" i="3"/>
  <c r="M155" i="3" s="1"/>
  <c r="L150" i="3"/>
  <c r="L155" i="3" s="1"/>
  <c r="K150" i="3"/>
  <c r="K155" i="3" s="1"/>
  <c r="J150" i="3"/>
  <c r="J155" i="3" s="1"/>
  <c r="I150" i="3"/>
  <c r="I155" i="3" s="1"/>
  <c r="H150" i="3"/>
  <c r="H155" i="3" s="1"/>
  <c r="G150" i="3"/>
  <c r="G155" i="3" s="1"/>
  <c r="F150" i="3"/>
  <c r="F155" i="3" s="1"/>
  <c r="E150" i="3"/>
  <c r="E155" i="3" s="1"/>
  <c r="D150" i="3"/>
  <c r="D155" i="3" s="1"/>
  <c r="C150" i="3"/>
  <c r="C155" i="3" s="1"/>
  <c r="S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S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S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S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S139" i="3"/>
  <c r="Q139" i="3"/>
  <c r="Q138" i="3" s="1"/>
  <c r="P139" i="3"/>
  <c r="O139" i="3"/>
  <c r="N139" i="3"/>
  <c r="M139" i="3"/>
  <c r="M138" i="3" s="1"/>
  <c r="M134" i="3" s="1"/>
  <c r="L139" i="3"/>
  <c r="K139" i="3"/>
  <c r="K138" i="3" s="1"/>
  <c r="J139" i="3"/>
  <c r="J138" i="3" s="1"/>
  <c r="I139" i="3"/>
  <c r="I138" i="3" s="1"/>
  <c r="I134" i="3" s="1"/>
  <c r="H139" i="3"/>
  <c r="G139" i="3"/>
  <c r="G138" i="3" s="1"/>
  <c r="F139" i="3"/>
  <c r="F138" i="3" s="1"/>
  <c r="E139" i="3"/>
  <c r="E138" i="3" s="1"/>
  <c r="E134" i="3" s="1"/>
  <c r="D139" i="3"/>
  <c r="C139" i="3"/>
  <c r="C138" i="3" s="1"/>
  <c r="S138" i="3"/>
  <c r="R138" i="3"/>
  <c r="P138" i="3"/>
  <c r="O138" i="3"/>
  <c r="N138" i="3"/>
  <c r="L138" i="3"/>
  <c r="H138" i="3"/>
  <c r="D138" i="3"/>
  <c r="S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S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S135" i="3"/>
  <c r="Q135" i="3"/>
  <c r="P135" i="3"/>
  <c r="P134" i="3" s="1"/>
  <c r="O135" i="3"/>
  <c r="N135" i="3"/>
  <c r="M135" i="3"/>
  <c r="L135" i="3"/>
  <c r="L134" i="3" s="1"/>
  <c r="K135" i="3"/>
  <c r="J135" i="3"/>
  <c r="I135" i="3"/>
  <c r="H135" i="3"/>
  <c r="H134" i="3" s="1"/>
  <c r="G135" i="3"/>
  <c r="F135" i="3"/>
  <c r="E135" i="3"/>
  <c r="D135" i="3"/>
  <c r="D134" i="3" s="1"/>
  <c r="C135" i="3"/>
  <c r="R134" i="3"/>
  <c r="O134" i="3"/>
  <c r="S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S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S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S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S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S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E127" i="3" s="1"/>
  <c r="D128" i="3"/>
  <c r="D127" i="3" s="1"/>
  <c r="C128" i="3"/>
  <c r="C127" i="3" s="1"/>
  <c r="S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S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S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S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S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S122" i="3"/>
  <c r="Q122" i="3"/>
  <c r="P122" i="3"/>
  <c r="O122" i="3"/>
  <c r="N122" i="3"/>
  <c r="N121" i="3" s="1"/>
  <c r="M122" i="3"/>
  <c r="L122" i="3"/>
  <c r="L121" i="3" s="1"/>
  <c r="K122" i="3"/>
  <c r="J122" i="3"/>
  <c r="I122" i="3"/>
  <c r="H122" i="3"/>
  <c r="H121" i="3" s="1"/>
  <c r="G122" i="3"/>
  <c r="F122" i="3"/>
  <c r="E122" i="3"/>
  <c r="D122" i="3"/>
  <c r="C122" i="3"/>
  <c r="S121" i="3"/>
  <c r="Q121" i="3"/>
  <c r="P121" i="3"/>
  <c r="M121" i="3"/>
  <c r="J121" i="3"/>
  <c r="I121" i="3"/>
  <c r="F121" i="3"/>
  <c r="E116" i="3"/>
  <c r="D116" i="3"/>
  <c r="C116" i="3"/>
  <c r="E112" i="3"/>
  <c r="D112" i="3"/>
  <c r="C112" i="3"/>
  <c r="E111" i="3"/>
  <c r="E113" i="3" s="1"/>
  <c r="D111" i="3"/>
  <c r="C111" i="3"/>
  <c r="C113" i="3" s="1"/>
  <c r="C107" i="3"/>
  <c r="E106" i="3"/>
  <c r="D106" i="3"/>
  <c r="C106" i="3"/>
  <c r="E105" i="3"/>
  <c r="D105" i="3"/>
  <c r="C105" i="3"/>
  <c r="E104" i="3"/>
  <c r="D104" i="3"/>
  <c r="C104" i="3"/>
  <c r="E103" i="3"/>
  <c r="D103" i="3"/>
  <c r="C103" i="3"/>
  <c r="E102" i="3"/>
  <c r="D102" i="3"/>
  <c r="C102" i="3"/>
  <c r="E98" i="3"/>
  <c r="D98" i="3"/>
  <c r="C98" i="3"/>
  <c r="E97" i="3"/>
  <c r="E99" i="3" s="1"/>
  <c r="D97" i="3"/>
  <c r="C97" i="3"/>
  <c r="E93" i="3"/>
  <c r="D93" i="3"/>
  <c r="C93" i="3"/>
  <c r="E92" i="3"/>
  <c r="D92" i="3"/>
  <c r="C92" i="3"/>
  <c r="E91" i="3"/>
  <c r="D91" i="3"/>
  <c r="C91" i="3"/>
  <c r="E90" i="3"/>
  <c r="D90" i="3"/>
  <c r="C90" i="3"/>
  <c r="E89" i="3"/>
  <c r="D89" i="3"/>
  <c r="C89" i="3"/>
  <c r="E88" i="3"/>
  <c r="D88" i="3"/>
  <c r="C88" i="3"/>
  <c r="E87" i="3"/>
  <c r="D87" i="3"/>
  <c r="C87" i="3"/>
  <c r="C94" i="3" s="1"/>
  <c r="E83" i="3"/>
  <c r="D83" i="3"/>
  <c r="C83" i="3"/>
  <c r="E82" i="3"/>
  <c r="D82" i="3"/>
  <c r="C82" i="3"/>
  <c r="E81" i="3"/>
  <c r="D81" i="3"/>
  <c r="C81" i="3"/>
  <c r="E80" i="3"/>
  <c r="D80" i="3"/>
  <c r="C80" i="3"/>
  <c r="C84" i="3" s="1"/>
  <c r="E79" i="3"/>
  <c r="D79" i="3"/>
  <c r="C79" i="3"/>
  <c r="E75" i="3"/>
  <c r="D75" i="3"/>
  <c r="C75" i="3"/>
  <c r="E74" i="3"/>
  <c r="D74" i="3"/>
  <c r="C74" i="3"/>
  <c r="E73" i="3"/>
  <c r="D73" i="3"/>
  <c r="C73" i="3"/>
  <c r="E72" i="3"/>
  <c r="D72" i="3"/>
  <c r="C72" i="3"/>
  <c r="E71" i="3"/>
  <c r="D71" i="3"/>
  <c r="C71" i="3"/>
  <c r="E70" i="3"/>
  <c r="D70" i="3"/>
  <c r="C70" i="3"/>
  <c r="E69" i="3"/>
  <c r="D69" i="3"/>
  <c r="C69" i="3"/>
  <c r="E68" i="3"/>
  <c r="D68" i="3"/>
  <c r="C68" i="3"/>
  <c r="E67" i="3"/>
  <c r="D67" i="3"/>
  <c r="C67" i="3"/>
  <c r="E66" i="3"/>
  <c r="D66" i="3"/>
  <c r="C66" i="3"/>
  <c r="E65" i="3"/>
  <c r="D65" i="3"/>
  <c r="C65" i="3"/>
  <c r="E64" i="3"/>
  <c r="D64" i="3"/>
  <c r="C64" i="3"/>
  <c r="E63" i="3"/>
  <c r="D63" i="3"/>
  <c r="C63" i="3"/>
  <c r="E62" i="3"/>
  <c r="D62" i="3"/>
  <c r="C62" i="3"/>
  <c r="E61" i="3"/>
  <c r="D61" i="3"/>
  <c r="C61" i="3"/>
  <c r="E60" i="3"/>
  <c r="D60" i="3"/>
  <c r="C60" i="3"/>
  <c r="C55" i="3"/>
  <c r="C53" i="3" s="1"/>
  <c r="C54" i="3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C46" i="3"/>
  <c r="C45" i="3" s="1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D38" i="3" s="1"/>
  <c r="C39" i="3"/>
  <c r="C38" i="3"/>
  <c r="C37" i="3"/>
  <c r="C36" i="3"/>
  <c r="E35" i="3"/>
  <c r="D35" i="3"/>
  <c r="C35" i="3"/>
  <c r="E34" i="3"/>
  <c r="E33" i="3" s="1"/>
  <c r="D34" i="3"/>
  <c r="C34" i="3"/>
  <c r="C33" i="3" s="1"/>
  <c r="C32" i="3"/>
  <c r="C31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C19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E10" i="3" s="1"/>
  <c r="D13" i="3"/>
  <c r="C13" i="3"/>
  <c r="E12" i="3"/>
  <c r="D12" i="3"/>
  <c r="C12" i="3"/>
  <c r="E11" i="3"/>
  <c r="D11" i="3"/>
  <c r="C11" i="3"/>
  <c r="C10" i="3" s="1"/>
  <c r="A5" i="3"/>
  <c r="A4" i="3"/>
  <c r="A3" i="3"/>
  <c r="A2" i="3"/>
  <c r="AA202" i="3" l="1"/>
  <c r="K202" i="3" s="1"/>
  <c r="AB202" i="3"/>
  <c r="C30" i="3"/>
  <c r="E38" i="3"/>
  <c r="E47" i="3"/>
  <c r="D47" i="3"/>
  <c r="D84" i="3"/>
  <c r="C99" i="3"/>
  <c r="G121" i="3"/>
  <c r="K121" i="3"/>
  <c r="O121" i="3"/>
  <c r="C121" i="3"/>
  <c r="S134" i="3"/>
  <c r="D196" i="3"/>
  <c r="C203" i="3"/>
  <c r="C259" i="3"/>
  <c r="C18" i="3"/>
  <c r="E18" i="3"/>
  <c r="E56" i="3" s="1"/>
  <c r="E76" i="3"/>
  <c r="D76" i="3"/>
  <c r="E84" i="3"/>
  <c r="E121" i="3"/>
  <c r="C134" i="3"/>
  <c r="G134" i="3"/>
  <c r="K134" i="3"/>
  <c r="P196" i="3"/>
  <c r="H196" i="3"/>
  <c r="C201" i="3"/>
  <c r="D225" i="3"/>
  <c r="H225" i="3"/>
  <c r="L225" i="3"/>
  <c r="P225" i="3"/>
  <c r="E289" i="3"/>
  <c r="M289" i="3"/>
  <c r="D121" i="3"/>
  <c r="Q134" i="3"/>
  <c r="G196" i="3"/>
  <c r="C196" i="3"/>
  <c r="L196" i="3"/>
  <c r="T196" i="3"/>
  <c r="C236" i="3"/>
  <c r="S196" i="3"/>
  <c r="C108" i="3"/>
  <c r="O196" i="3"/>
  <c r="E196" i="3"/>
  <c r="I196" i="3"/>
  <c r="M196" i="3"/>
  <c r="Q196" i="3"/>
  <c r="AB200" i="3"/>
  <c r="C47" i="3"/>
  <c r="C56" i="3" s="1"/>
  <c r="C76" i="3"/>
  <c r="E94" i="3"/>
  <c r="D108" i="3"/>
  <c r="F196" i="3"/>
  <c r="J196" i="3"/>
  <c r="N196" i="3"/>
  <c r="R196" i="3"/>
  <c r="AB201" i="3"/>
  <c r="AA201" i="3"/>
  <c r="K201" i="3" s="1"/>
  <c r="AB203" i="3"/>
  <c r="AA203" i="3"/>
  <c r="K203" i="3" s="1"/>
  <c r="E225" i="3"/>
  <c r="I225" i="3"/>
  <c r="M225" i="3"/>
  <c r="Q225" i="3"/>
  <c r="C288" i="3"/>
  <c r="D18" i="3"/>
  <c r="D33" i="3"/>
  <c r="D99" i="3"/>
  <c r="E108" i="3"/>
  <c r="D113" i="3"/>
  <c r="F134" i="3"/>
  <c r="J134" i="3"/>
  <c r="N134" i="3"/>
  <c r="F225" i="3"/>
  <c r="J225" i="3"/>
  <c r="N225" i="3"/>
  <c r="C255" i="3"/>
  <c r="G289" i="3"/>
  <c r="K289" i="3"/>
  <c r="C276" i="3"/>
  <c r="D10" i="3"/>
  <c r="D56" i="3" s="1"/>
  <c r="D94" i="3"/>
  <c r="V196" i="3"/>
  <c r="D236" i="3"/>
  <c r="C263" i="3"/>
  <c r="C289" i="3" l="1"/>
  <c r="C295" i="12"/>
  <c r="C294" i="12"/>
  <c r="C293" i="12"/>
  <c r="M288" i="12"/>
  <c r="L288" i="12"/>
  <c r="K288" i="12"/>
  <c r="J288" i="12"/>
  <c r="I288" i="12"/>
  <c r="H288" i="12"/>
  <c r="G288" i="12"/>
  <c r="F288" i="12"/>
  <c r="E288" i="12"/>
  <c r="D288" i="12"/>
  <c r="C287" i="12"/>
  <c r="C286" i="12"/>
  <c r="C285" i="12"/>
  <c r="C284" i="12"/>
  <c r="M283" i="12"/>
  <c r="L283" i="12"/>
  <c r="K283" i="12"/>
  <c r="J283" i="12"/>
  <c r="I283" i="12"/>
  <c r="H283" i="12"/>
  <c r="G283" i="12"/>
  <c r="F283" i="12"/>
  <c r="E283" i="12"/>
  <c r="D283" i="12"/>
  <c r="C282" i="12"/>
  <c r="C281" i="12"/>
  <c r="C280" i="12"/>
  <c r="C279" i="12"/>
  <c r="C278" i="12"/>
  <c r="C277" i="12"/>
  <c r="M276" i="12"/>
  <c r="L276" i="12"/>
  <c r="K276" i="12"/>
  <c r="J276" i="12"/>
  <c r="I276" i="12"/>
  <c r="H276" i="12"/>
  <c r="G276" i="12"/>
  <c r="F276" i="12"/>
  <c r="E276" i="12"/>
  <c r="D276" i="12"/>
  <c r="C275" i="12"/>
  <c r="C274" i="12"/>
  <c r="C273" i="12"/>
  <c r="C272" i="12"/>
  <c r="C271" i="12"/>
  <c r="C270" i="12"/>
  <c r="C269" i="12"/>
  <c r="C268" i="12"/>
  <c r="M267" i="12"/>
  <c r="L267" i="12"/>
  <c r="K267" i="12"/>
  <c r="J267" i="12"/>
  <c r="I267" i="12"/>
  <c r="H267" i="12"/>
  <c r="G267" i="12"/>
  <c r="F267" i="12"/>
  <c r="E267" i="12"/>
  <c r="D267" i="12"/>
  <c r="C266" i="12"/>
  <c r="C265" i="12"/>
  <c r="C264" i="12"/>
  <c r="C267" i="12" s="1"/>
  <c r="M263" i="12"/>
  <c r="L263" i="12"/>
  <c r="K263" i="12"/>
  <c r="J263" i="12"/>
  <c r="I263" i="12"/>
  <c r="H263" i="12"/>
  <c r="G263" i="12"/>
  <c r="F263" i="12"/>
  <c r="E263" i="12"/>
  <c r="D263" i="12"/>
  <c r="C262" i="12"/>
  <c r="C261" i="12"/>
  <c r="C260" i="12"/>
  <c r="M259" i="12"/>
  <c r="L259" i="12"/>
  <c r="K259" i="12"/>
  <c r="J259" i="12"/>
  <c r="I259" i="12"/>
  <c r="H259" i="12"/>
  <c r="G259" i="12"/>
  <c r="F259" i="12"/>
  <c r="E259" i="12"/>
  <c r="D259" i="12"/>
  <c r="C258" i="12"/>
  <c r="C257" i="12"/>
  <c r="C259" i="12" s="1"/>
  <c r="C256" i="12"/>
  <c r="M255" i="12"/>
  <c r="L255" i="12"/>
  <c r="L289" i="12" s="1"/>
  <c r="K255" i="12"/>
  <c r="J255" i="12"/>
  <c r="I255" i="12"/>
  <c r="I289" i="12" s="1"/>
  <c r="H255" i="12"/>
  <c r="H289" i="12" s="1"/>
  <c r="G255" i="12"/>
  <c r="F255" i="12"/>
  <c r="E255" i="12"/>
  <c r="D255" i="12"/>
  <c r="D289" i="12" s="1"/>
  <c r="C254" i="12"/>
  <c r="C253" i="12"/>
  <c r="C252" i="12"/>
  <c r="C251" i="12"/>
  <c r="C250" i="12"/>
  <c r="AB246" i="12"/>
  <c r="AA246" i="12"/>
  <c r="F246" i="12" s="1"/>
  <c r="AB245" i="12"/>
  <c r="AA245" i="12"/>
  <c r="F245" i="12" s="1"/>
  <c r="AB244" i="12"/>
  <c r="AA244" i="12"/>
  <c r="F244" i="12" s="1"/>
  <c r="D235" i="12"/>
  <c r="C235" i="12"/>
  <c r="D234" i="12"/>
  <c r="C234" i="12"/>
  <c r="D233" i="12"/>
  <c r="C233" i="12"/>
  <c r="D232" i="12"/>
  <c r="C232" i="12"/>
  <c r="E231" i="12"/>
  <c r="D231" i="12"/>
  <c r="C231" i="12"/>
  <c r="D230" i="12"/>
  <c r="C230" i="12"/>
  <c r="E229" i="12"/>
  <c r="D229" i="12"/>
  <c r="C229" i="12"/>
  <c r="D228" i="12"/>
  <c r="C228" i="12"/>
  <c r="Q224" i="12"/>
  <c r="P224" i="12"/>
  <c r="O224" i="12"/>
  <c r="N224" i="12"/>
  <c r="M224" i="12"/>
  <c r="L224" i="12"/>
  <c r="K224" i="12"/>
  <c r="J224" i="12"/>
  <c r="I224" i="12"/>
  <c r="H224" i="12"/>
  <c r="G224" i="12"/>
  <c r="F224" i="12"/>
  <c r="E224" i="12"/>
  <c r="D224" i="12"/>
  <c r="C224" i="12"/>
  <c r="Q223" i="12"/>
  <c r="P223" i="12"/>
  <c r="O223" i="12"/>
  <c r="N223" i="12"/>
  <c r="M223" i="12"/>
  <c r="L223" i="12"/>
  <c r="K223" i="12"/>
  <c r="J223" i="12"/>
  <c r="I223" i="12"/>
  <c r="H223" i="12"/>
  <c r="G223" i="12"/>
  <c r="F223" i="12"/>
  <c r="E223" i="12"/>
  <c r="D223" i="12"/>
  <c r="C223" i="12"/>
  <c r="Q222" i="12"/>
  <c r="P222" i="12"/>
  <c r="O222" i="12"/>
  <c r="N222" i="12"/>
  <c r="M222" i="12"/>
  <c r="L222" i="12"/>
  <c r="K222" i="12"/>
  <c r="J222" i="12"/>
  <c r="I222" i="12"/>
  <c r="H222" i="12"/>
  <c r="G222" i="12"/>
  <c r="F222" i="12"/>
  <c r="E222" i="12"/>
  <c r="D222" i="12"/>
  <c r="C222" i="12"/>
  <c r="Q221" i="12"/>
  <c r="P221" i="12"/>
  <c r="O221" i="12"/>
  <c r="N221" i="12"/>
  <c r="M221" i="12"/>
  <c r="L221" i="12"/>
  <c r="K221" i="12"/>
  <c r="J221" i="12"/>
  <c r="I221" i="12"/>
  <c r="H221" i="12"/>
  <c r="G221" i="12"/>
  <c r="F221" i="12"/>
  <c r="E221" i="12"/>
  <c r="D221" i="12"/>
  <c r="C221" i="12"/>
  <c r="Q220" i="12"/>
  <c r="P220" i="12"/>
  <c r="O220" i="12"/>
  <c r="N220" i="12"/>
  <c r="M220" i="12"/>
  <c r="L220" i="12"/>
  <c r="K220" i="12"/>
  <c r="J220" i="12"/>
  <c r="I220" i="12"/>
  <c r="H220" i="12"/>
  <c r="G220" i="12"/>
  <c r="F220" i="12"/>
  <c r="E220" i="12"/>
  <c r="D220" i="12"/>
  <c r="C220" i="12"/>
  <c r="Q219" i="12"/>
  <c r="P219" i="12"/>
  <c r="O219" i="12"/>
  <c r="N219" i="12"/>
  <c r="M219" i="12"/>
  <c r="L219" i="12"/>
  <c r="K219" i="12"/>
  <c r="J219" i="12"/>
  <c r="I219" i="12"/>
  <c r="H219" i="12"/>
  <c r="G219" i="12"/>
  <c r="F219" i="12"/>
  <c r="E219" i="12"/>
  <c r="D219" i="12"/>
  <c r="C219" i="12"/>
  <c r="Q218" i="12"/>
  <c r="P218" i="12"/>
  <c r="O218" i="12"/>
  <c r="N218" i="12"/>
  <c r="M218" i="12"/>
  <c r="L218" i="12"/>
  <c r="K218" i="12"/>
  <c r="J218" i="12"/>
  <c r="I218" i="12"/>
  <c r="H218" i="12"/>
  <c r="G218" i="12"/>
  <c r="F218" i="12"/>
  <c r="E218" i="12"/>
  <c r="D218" i="12"/>
  <c r="C218" i="12"/>
  <c r="Q217" i="12"/>
  <c r="P217" i="12"/>
  <c r="O217" i="12"/>
  <c r="N217" i="12"/>
  <c r="M217" i="12"/>
  <c r="L217" i="12"/>
  <c r="K217" i="12"/>
  <c r="J217" i="12"/>
  <c r="I217" i="12"/>
  <c r="H217" i="12"/>
  <c r="G217" i="12"/>
  <c r="F217" i="12"/>
  <c r="E217" i="12"/>
  <c r="D217" i="12"/>
  <c r="C217" i="12"/>
  <c r="Q216" i="12"/>
  <c r="P216" i="12"/>
  <c r="O216" i="12"/>
  <c r="N216" i="12"/>
  <c r="M216" i="12"/>
  <c r="L216" i="12"/>
  <c r="K216" i="12"/>
  <c r="J216" i="12"/>
  <c r="I216" i="12"/>
  <c r="H216" i="12"/>
  <c r="G216" i="12"/>
  <c r="F216" i="12"/>
  <c r="E216" i="12"/>
  <c r="D216" i="12"/>
  <c r="C216" i="12"/>
  <c r="Q215" i="12"/>
  <c r="P215" i="12"/>
  <c r="O215" i="12"/>
  <c r="N215" i="12"/>
  <c r="M215" i="12"/>
  <c r="L215" i="12"/>
  <c r="K215" i="12"/>
  <c r="J215" i="12"/>
  <c r="I215" i="12"/>
  <c r="H215" i="12"/>
  <c r="G215" i="12"/>
  <c r="F215" i="12"/>
  <c r="E215" i="12"/>
  <c r="D215" i="12"/>
  <c r="C215" i="12"/>
  <c r="Q214" i="12"/>
  <c r="P214" i="12"/>
  <c r="O214" i="12"/>
  <c r="N214" i="12"/>
  <c r="M214" i="12"/>
  <c r="L214" i="12"/>
  <c r="K214" i="12"/>
  <c r="J214" i="12"/>
  <c r="I214" i="12"/>
  <c r="H214" i="12"/>
  <c r="G214" i="12"/>
  <c r="F214" i="12"/>
  <c r="E214" i="12"/>
  <c r="D214" i="12"/>
  <c r="C214" i="12"/>
  <c r="Q213" i="12"/>
  <c r="P213" i="12"/>
  <c r="O213" i="12"/>
  <c r="N213" i="12"/>
  <c r="M213" i="12"/>
  <c r="L213" i="12"/>
  <c r="K213" i="12"/>
  <c r="J213" i="12"/>
  <c r="I213" i="12"/>
  <c r="H213" i="12"/>
  <c r="G213" i="12"/>
  <c r="F213" i="12"/>
  <c r="E213" i="12"/>
  <c r="D213" i="12"/>
  <c r="C213" i="12"/>
  <c r="D208" i="12"/>
  <c r="C208" i="12"/>
  <c r="D207" i="12"/>
  <c r="C207" i="12"/>
  <c r="F203" i="12"/>
  <c r="E203" i="12"/>
  <c r="F202" i="12"/>
  <c r="E202" i="12"/>
  <c r="F201" i="12"/>
  <c r="E201" i="12"/>
  <c r="F200" i="12"/>
  <c r="E200" i="12"/>
  <c r="C200" i="12" s="1"/>
  <c r="AB200" i="12" s="1"/>
  <c r="V195" i="12"/>
  <c r="U195" i="12"/>
  <c r="U196" i="12" s="1"/>
  <c r="R195" i="12"/>
  <c r="Q195" i="12"/>
  <c r="P195" i="12"/>
  <c r="O195" i="12"/>
  <c r="N195" i="12"/>
  <c r="M195" i="12"/>
  <c r="L195" i="12"/>
  <c r="J195" i="12"/>
  <c r="I195" i="12"/>
  <c r="H195" i="12"/>
  <c r="G195" i="12"/>
  <c r="F195" i="12"/>
  <c r="E195" i="12"/>
  <c r="D195" i="12"/>
  <c r="C195" i="12"/>
  <c r="V194" i="12"/>
  <c r="T194" i="12"/>
  <c r="S194" i="12"/>
  <c r="R194" i="12"/>
  <c r="Q194" i="12"/>
  <c r="P194" i="12"/>
  <c r="O194" i="12"/>
  <c r="N194" i="12"/>
  <c r="M194" i="12"/>
  <c r="L194" i="12"/>
  <c r="J194" i="12"/>
  <c r="I194" i="12"/>
  <c r="H194" i="12"/>
  <c r="G194" i="12"/>
  <c r="F194" i="12"/>
  <c r="E194" i="12"/>
  <c r="D194" i="12"/>
  <c r="C194" i="12"/>
  <c r="V193" i="12"/>
  <c r="T193" i="12"/>
  <c r="S193" i="12"/>
  <c r="R193" i="12"/>
  <c r="Q193" i="12"/>
  <c r="P193" i="12"/>
  <c r="O193" i="12"/>
  <c r="N193" i="12"/>
  <c r="M193" i="12"/>
  <c r="L193" i="12"/>
  <c r="J193" i="12"/>
  <c r="I193" i="12"/>
  <c r="H193" i="12"/>
  <c r="G193" i="12"/>
  <c r="F193" i="12"/>
  <c r="E193" i="12"/>
  <c r="D193" i="12"/>
  <c r="C193" i="12"/>
  <c r="V192" i="12"/>
  <c r="T192" i="12"/>
  <c r="S192" i="12"/>
  <c r="R192" i="12"/>
  <c r="Q192" i="12"/>
  <c r="P192" i="12"/>
  <c r="O192" i="12"/>
  <c r="N192" i="12"/>
  <c r="M192" i="12"/>
  <c r="L192" i="12"/>
  <c r="J192" i="12"/>
  <c r="I192" i="12"/>
  <c r="H192" i="12"/>
  <c r="G192" i="12"/>
  <c r="F192" i="12"/>
  <c r="E192" i="12"/>
  <c r="D192" i="12"/>
  <c r="C192" i="12"/>
  <c r="V191" i="12"/>
  <c r="T191" i="12"/>
  <c r="S191" i="12"/>
  <c r="R191" i="12"/>
  <c r="Q191" i="12"/>
  <c r="P191" i="12"/>
  <c r="O191" i="12"/>
  <c r="N191" i="12"/>
  <c r="M191" i="12"/>
  <c r="L191" i="12"/>
  <c r="J191" i="12"/>
  <c r="I191" i="12"/>
  <c r="H191" i="12"/>
  <c r="G191" i="12"/>
  <c r="F191" i="12"/>
  <c r="E191" i="12"/>
  <c r="D191" i="12"/>
  <c r="C191" i="12"/>
  <c r="V190" i="12"/>
  <c r="T190" i="12"/>
  <c r="S190" i="12"/>
  <c r="R190" i="12"/>
  <c r="R189" i="12" s="1"/>
  <c r="Q190" i="12"/>
  <c r="P190" i="12"/>
  <c r="O190" i="12"/>
  <c r="O189" i="12" s="1"/>
  <c r="N190" i="12"/>
  <c r="N189" i="12" s="1"/>
  <c r="M190" i="12"/>
  <c r="L190" i="12"/>
  <c r="J190" i="12"/>
  <c r="I190" i="12"/>
  <c r="I189" i="12" s="1"/>
  <c r="H190" i="12"/>
  <c r="G190" i="12"/>
  <c r="F190" i="12"/>
  <c r="F189" i="12" s="1"/>
  <c r="E190" i="12"/>
  <c r="D190" i="12"/>
  <c r="C190" i="12"/>
  <c r="V188" i="12"/>
  <c r="T188" i="12"/>
  <c r="S188" i="12"/>
  <c r="R188" i="12"/>
  <c r="Q188" i="12"/>
  <c r="P188" i="12"/>
  <c r="O188" i="12"/>
  <c r="N188" i="12"/>
  <c r="M188" i="12"/>
  <c r="L188" i="12"/>
  <c r="J188" i="12"/>
  <c r="I188" i="12"/>
  <c r="H188" i="12"/>
  <c r="G188" i="12"/>
  <c r="F188" i="12"/>
  <c r="E188" i="12"/>
  <c r="D188" i="12"/>
  <c r="C188" i="12"/>
  <c r="V187" i="12"/>
  <c r="T187" i="12"/>
  <c r="S187" i="12"/>
  <c r="R187" i="12"/>
  <c r="Q187" i="12"/>
  <c r="P187" i="12"/>
  <c r="O187" i="12"/>
  <c r="N187" i="12"/>
  <c r="M187" i="12"/>
  <c r="L187" i="12"/>
  <c r="J187" i="12"/>
  <c r="I187" i="12"/>
  <c r="H187" i="12"/>
  <c r="G187" i="12"/>
  <c r="F187" i="12"/>
  <c r="E187" i="12"/>
  <c r="D187" i="12"/>
  <c r="C187" i="12"/>
  <c r="V186" i="12"/>
  <c r="T186" i="12"/>
  <c r="S186" i="12"/>
  <c r="R186" i="12"/>
  <c r="Q186" i="12"/>
  <c r="P186" i="12"/>
  <c r="O186" i="12"/>
  <c r="N186" i="12"/>
  <c r="M186" i="12"/>
  <c r="L186" i="12"/>
  <c r="J186" i="12"/>
  <c r="I186" i="12"/>
  <c r="H186" i="12"/>
  <c r="G186" i="12"/>
  <c r="F186" i="12"/>
  <c r="E186" i="12"/>
  <c r="D186" i="12"/>
  <c r="C186" i="12"/>
  <c r="V185" i="12"/>
  <c r="T185" i="12"/>
  <c r="S185" i="12"/>
  <c r="R185" i="12"/>
  <c r="Q185" i="12"/>
  <c r="P185" i="12"/>
  <c r="O185" i="12"/>
  <c r="N185" i="12"/>
  <c r="M185" i="12"/>
  <c r="L185" i="12"/>
  <c r="J185" i="12"/>
  <c r="I185" i="12"/>
  <c r="H185" i="12"/>
  <c r="G185" i="12"/>
  <c r="F185" i="12"/>
  <c r="E185" i="12"/>
  <c r="D185" i="12"/>
  <c r="C185" i="12"/>
  <c r="V184" i="12"/>
  <c r="T184" i="12"/>
  <c r="S184" i="12"/>
  <c r="R184" i="12"/>
  <c r="Q184" i="12"/>
  <c r="P184" i="12"/>
  <c r="O184" i="12"/>
  <c r="N184" i="12"/>
  <c r="M184" i="12"/>
  <c r="L184" i="12"/>
  <c r="J184" i="12"/>
  <c r="I184" i="12"/>
  <c r="H184" i="12"/>
  <c r="G184" i="12"/>
  <c r="F184" i="12"/>
  <c r="E184" i="12"/>
  <c r="D184" i="12"/>
  <c r="C184" i="12"/>
  <c r="V183" i="12"/>
  <c r="T183" i="12"/>
  <c r="S183" i="12"/>
  <c r="R183" i="12"/>
  <c r="Q183" i="12"/>
  <c r="P183" i="12"/>
  <c r="O183" i="12"/>
  <c r="N183" i="12"/>
  <c r="M183" i="12"/>
  <c r="L183" i="12"/>
  <c r="J183" i="12"/>
  <c r="I183" i="12"/>
  <c r="H183" i="12"/>
  <c r="G183" i="12"/>
  <c r="F183" i="12"/>
  <c r="E183" i="12"/>
  <c r="D183" i="12"/>
  <c r="C183" i="12"/>
  <c r="V182" i="12"/>
  <c r="T182" i="12"/>
  <c r="S182" i="12"/>
  <c r="R182" i="12"/>
  <c r="Q182" i="12"/>
  <c r="P182" i="12"/>
  <c r="O182" i="12"/>
  <c r="N182" i="12"/>
  <c r="M182" i="12"/>
  <c r="L182" i="12"/>
  <c r="J182" i="12"/>
  <c r="I182" i="12"/>
  <c r="H182" i="12"/>
  <c r="G182" i="12"/>
  <c r="F182" i="12"/>
  <c r="E182" i="12"/>
  <c r="D182" i="12"/>
  <c r="C182" i="12"/>
  <c r="V181" i="12"/>
  <c r="T181" i="12"/>
  <c r="S181" i="12"/>
  <c r="R181" i="12"/>
  <c r="Q181" i="12"/>
  <c r="P181" i="12"/>
  <c r="O181" i="12"/>
  <c r="N181" i="12"/>
  <c r="M181" i="12"/>
  <c r="L181" i="12"/>
  <c r="J181" i="12"/>
  <c r="I181" i="12"/>
  <c r="H181" i="12"/>
  <c r="G181" i="12"/>
  <c r="F181" i="12"/>
  <c r="E181" i="12"/>
  <c r="D181" i="12"/>
  <c r="C181" i="12"/>
  <c r="V180" i="12"/>
  <c r="T180" i="12"/>
  <c r="S180" i="12"/>
  <c r="R180" i="12"/>
  <c r="Q180" i="12"/>
  <c r="P180" i="12"/>
  <c r="O180" i="12"/>
  <c r="N180" i="12"/>
  <c r="M180" i="12"/>
  <c r="L180" i="12"/>
  <c r="J180" i="12"/>
  <c r="I180" i="12"/>
  <c r="H180" i="12"/>
  <c r="G180" i="12"/>
  <c r="F180" i="12"/>
  <c r="E180" i="12"/>
  <c r="D180" i="12"/>
  <c r="C180" i="12"/>
  <c r="V179" i="12"/>
  <c r="T179" i="12"/>
  <c r="S179" i="12"/>
  <c r="R179" i="12"/>
  <c r="Q179" i="12"/>
  <c r="P179" i="12"/>
  <c r="O179" i="12"/>
  <c r="N179" i="12"/>
  <c r="M179" i="12"/>
  <c r="L179" i="12"/>
  <c r="K196" i="12"/>
  <c r="J179" i="12"/>
  <c r="I179" i="12"/>
  <c r="H179" i="12"/>
  <c r="G179" i="12"/>
  <c r="F179" i="12"/>
  <c r="E179" i="12"/>
  <c r="D179" i="12"/>
  <c r="C179" i="12"/>
  <c r="V178" i="12"/>
  <c r="T178" i="12"/>
  <c r="S178" i="12"/>
  <c r="R178" i="12"/>
  <c r="Q178" i="12"/>
  <c r="P178" i="12"/>
  <c r="O178" i="12"/>
  <c r="N178" i="12"/>
  <c r="M178" i="12"/>
  <c r="L178" i="12"/>
  <c r="J178" i="12"/>
  <c r="I178" i="12"/>
  <c r="H178" i="12"/>
  <c r="G178" i="12"/>
  <c r="F178" i="12"/>
  <c r="E178" i="12"/>
  <c r="D178" i="12"/>
  <c r="C178" i="12"/>
  <c r="V177" i="12"/>
  <c r="T177" i="12"/>
  <c r="S177" i="12"/>
  <c r="R177" i="12"/>
  <c r="Q177" i="12"/>
  <c r="P177" i="12"/>
  <c r="O177" i="12"/>
  <c r="N177" i="12"/>
  <c r="M177" i="12"/>
  <c r="L177" i="12"/>
  <c r="J177" i="12"/>
  <c r="I177" i="12"/>
  <c r="H177" i="12"/>
  <c r="G177" i="12"/>
  <c r="F177" i="12"/>
  <c r="E177" i="12"/>
  <c r="D177" i="12"/>
  <c r="C177" i="12"/>
  <c r="V176" i="12"/>
  <c r="T176" i="12"/>
  <c r="S176" i="12"/>
  <c r="R176" i="12"/>
  <c r="Q176" i="12"/>
  <c r="P176" i="12"/>
  <c r="O176" i="12"/>
  <c r="N176" i="12"/>
  <c r="M176" i="12"/>
  <c r="L176" i="12"/>
  <c r="J176" i="12"/>
  <c r="I176" i="12"/>
  <c r="H176" i="12"/>
  <c r="G176" i="12"/>
  <c r="F176" i="12"/>
  <c r="E176" i="12"/>
  <c r="D176" i="12"/>
  <c r="C176" i="12"/>
  <c r="R170" i="12"/>
  <c r="Q170" i="12"/>
  <c r="P170" i="12"/>
  <c r="O170" i="12"/>
  <c r="N170" i="12"/>
  <c r="M170" i="12"/>
  <c r="L170" i="12"/>
  <c r="K170" i="12"/>
  <c r="J170" i="12"/>
  <c r="I170" i="12"/>
  <c r="H170" i="12"/>
  <c r="G170" i="12"/>
  <c r="F170" i="12"/>
  <c r="E170" i="12"/>
  <c r="D170" i="12"/>
  <c r="C170" i="12"/>
  <c r="R169" i="12"/>
  <c r="Q169" i="12"/>
  <c r="P169" i="12"/>
  <c r="O169" i="12"/>
  <c r="N169" i="12"/>
  <c r="M169" i="12"/>
  <c r="L169" i="12"/>
  <c r="K169" i="12"/>
  <c r="J169" i="12"/>
  <c r="I169" i="12"/>
  <c r="H169" i="12"/>
  <c r="G169" i="12"/>
  <c r="F169" i="12"/>
  <c r="E169" i="12"/>
  <c r="D169" i="12"/>
  <c r="C169" i="12"/>
  <c r="R168" i="12"/>
  <c r="Q168" i="12"/>
  <c r="P168" i="12"/>
  <c r="O168" i="12"/>
  <c r="N168" i="12"/>
  <c r="M168" i="12"/>
  <c r="L168" i="12"/>
  <c r="K168" i="12"/>
  <c r="J168" i="12"/>
  <c r="I168" i="12"/>
  <c r="H168" i="12"/>
  <c r="G168" i="12"/>
  <c r="F168" i="12"/>
  <c r="E168" i="12"/>
  <c r="D168" i="12"/>
  <c r="C168" i="12"/>
  <c r="R167" i="12"/>
  <c r="Q167" i="12"/>
  <c r="P167" i="12"/>
  <c r="O167" i="12"/>
  <c r="N167" i="12"/>
  <c r="M167" i="12"/>
  <c r="L167" i="12"/>
  <c r="K167" i="12"/>
  <c r="J167" i="12"/>
  <c r="I167" i="12"/>
  <c r="H167" i="12"/>
  <c r="G167" i="12"/>
  <c r="F167" i="12"/>
  <c r="E167" i="12"/>
  <c r="D167" i="12"/>
  <c r="C167" i="12"/>
  <c r="R166" i="12"/>
  <c r="Q166" i="12"/>
  <c r="P166" i="12"/>
  <c r="O166" i="12"/>
  <c r="N166" i="12"/>
  <c r="M166" i="12"/>
  <c r="L166" i="12"/>
  <c r="K166" i="12"/>
  <c r="J166" i="12"/>
  <c r="I166" i="12"/>
  <c r="H166" i="12"/>
  <c r="G166" i="12"/>
  <c r="F166" i="12"/>
  <c r="E166" i="12"/>
  <c r="D166" i="12"/>
  <c r="C166" i="12"/>
  <c r="R165" i="12"/>
  <c r="Q165" i="12"/>
  <c r="P165" i="12"/>
  <c r="O165" i="12"/>
  <c r="N165" i="12"/>
  <c r="M165" i="12"/>
  <c r="L165" i="12"/>
  <c r="K165" i="12"/>
  <c r="J165" i="12"/>
  <c r="I165" i="12"/>
  <c r="H165" i="12"/>
  <c r="G165" i="12"/>
  <c r="F165" i="12"/>
  <c r="E165" i="12"/>
  <c r="D165" i="12"/>
  <c r="C165" i="12"/>
  <c r="R164" i="12"/>
  <c r="Q164" i="12"/>
  <c r="P164" i="12"/>
  <c r="O164" i="12"/>
  <c r="N164" i="12"/>
  <c r="M164" i="12"/>
  <c r="L164" i="12"/>
  <c r="K164" i="12"/>
  <c r="J164" i="12"/>
  <c r="I164" i="12"/>
  <c r="H164" i="12"/>
  <c r="G164" i="12"/>
  <c r="F164" i="12"/>
  <c r="E164" i="12"/>
  <c r="D164" i="12"/>
  <c r="C164" i="12"/>
  <c r="R163" i="12"/>
  <c r="Q163" i="12"/>
  <c r="P163" i="12"/>
  <c r="O163" i="12"/>
  <c r="N163" i="12"/>
  <c r="M163" i="12"/>
  <c r="L163" i="12"/>
  <c r="K163" i="12"/>
  <c r="J163" i="12"/>
  <c r="I163" i="12"/>
  <c r="H163" i="12"/>
  <c r="G163" i="12"/>
  <c r="F163" i="12"/>
  <c r="E163" i="12"/>
  <c r="D163" i="12"/>
  <c r="C163" i="12"/>
  <c r="R162" i="12"/>
  <c r="Q162" i="12"/>
  <c r="P162" i="12"/>
  <c r="O162" i="12"/>
  <c r="N162" i="12"/>
  <c r="M162" i="12"/>
  <c r="L162" i="12"/>
  <c r="K162" i="12"/>
  <c r="J162" i="12"/>
  <c r="I162" i="12"/>
  <c r="H162" i="12"/>
  <c r="G162" i="12"/>
  <c r="F162" i="12"/>
  <c r="E162" i="12"/>
  <c r="D162" i="12"/>
  <c r="C162" i="12"/>
  <c r="R161" i="12"/>
  <c r="Q161" i="12"/>
  <c r="P161" i="12"/>
  <c r="O161" i="12"/>
  <c r="N161" i="12"/>
  <c r="M161" i="12"/>
  <c r="L161" i="12"/>
  <c r="K161" i="12"/>
  <c r="J161" i="12"/>
  <c r="I161" i="12"/>
  <c r="H161" i="12"/>
  <c r="G161" i="12"/>
  <c r="F161" i="12"/>
  <c r="E161" i="12"/>
  <c r="D161" i="12"/>
  <c r="C161" i="12"/>
  <c r="R160" i="12"/>
  <c r="R171" i="12" s="1"/>
  <c r="Q160" i="12"/>
  <c r="Q171" i="12" s="1"/>
  <c r="P160" i="12"/>
  <c r="P171" i="12" s="1"/>
  <c r="O160" i="12"/>
  <c r="O171" i="12" s="1"/>
  <c r="N160" i="12"/>
  <c r="N171" i="12" s="1"/>
  <c r="M160" i="12"/>
  <c r="M171" i="12" s="1"/>
  <c r="L160" i="12"/>
  <c r="L171" i="12" s="1"/>
  <c r="K160" i="12"/>
  <c r="K171" i="12" s="1"/>
  <c r="J160" i="12"/>
  <c r="J171" i="12" s="1"/>
  <c r="I160" i="12"/>
  <c r="I171" i="12" s="1"/>
  <c r="H160" i="12"/>
  <c r="H171" i="12" s="1"/>
  <c r="G160" i="12"/>
  <c r="G171" i="12" s="1"/>
  <c r="F160" i="12"/>
  <c r="F171" i="12" s="1"/>
  <c r="E160" i="12"/>
  <c r="E171" i="12" s="1"/>
  <c r="D160" i="12"/>
  <c r="D171" i="12" s="1"/>
  <c r="C160" i="12"/>
  <c r="C171" i="12" s="1"/>
  <c r="R154" i="12"/>
  <c r="Q154" i="12"/>
  <c r="P154" i="12"/>
  <c r="O154" i="12"/>
  <c r="N154" i="12"/>
  <c r="M154" i="12"/>
  <c r="L154" i="12"/>
  <c r="K154" i="12"/>
  <c r="J154" i="12"/>
  <c r="I154" i="12"/>
  <c r="H154" i="12"/>
  <c r="G154" i="12"/>
  <c r="F154" i="12"/>
  <c r="E154" i="12"/>
  <c r="D154" i="12"/>
  <c r="C154" i="12"/>
  <c r="R153" i="12"/>
  <c r="Q153" i="12"/>
  <c r="P153" i="12"/>
  <c r="O153" i="12"/>
  <c r="N153" i="12"/>
  <c r="M153" i="12"/>
  <c r="L153" i="12"/>
  <c r="K153" i="12"/>
  <c r="J153" i="12"/>
  <c r="I153" i="12"/>
  <c r="H153" i="12"/>
  <c r="G153" i="12"/>
  <c r="F153" i="12"/>
  <c r="E153" i="12"/>
  <c r="D153" i="12"/>
  <c r="C153" i="12"/>
  <c r="R152" i="12"/>
  <c r="Q152" i="12"/>
  <c r="P152" i="12"/>
  <c r="O152" i="12"/>
  <c r="N152" i="12"/>
  <c r="M152" i="12"/>
  <c r="L152" i="12"/>
  <c r="K152" i="12"/>
  <c r="J152" i="12"/>
  <c r="I152" i="12"/>
  <c r="H152" i="12"/>
  <c r="G152" i="12"/>
  <c r="F152" i="12"/>
  <c r="E152" i="12"/>
  <c r="D152" i="12"/>
  <c r="C152" i="12"/>
  <c r="R151" i="12"/>
  <c r="Q151" i="12"/>
  <c r="P151" i="12"/>
  <c r="O151" i="12"/>
  <c r="N151" i="12"/>
  <c r="M151" i="12"/>
  <c r="L151" i="12"/>
  <c r="K151" i="12"/>
  <c r="J151" i="12"/>
  <c r="I151" i="12"/>
  <c r="H151" i="12"/>
  <c r="G151" i="12"/>
  <c r="F151" i="12"/>
  <c r="E151" i="12"/>
  <c r="D151" i="12"/>
  <c r="C151" i="12"/>
  <c r="R150" i="12"/>
  <c r="R155" i="12" s="1"/>
  <c r="Q150" i="12"/>
  <c r="Q155" i="12" s="1"/>
  <c r="P150" i="12"/>
  <c r="P155" i="12" s="1"/>
  <c r="O150" i="12"/>
  <c r="O155" i="12" s="1"/>
  <c r="N150" i="12"/>
  <c r="N155" i="12" s="1"/>
  <c r="M150" i="12"/>
  <c r="M155" i="12" s="1"/>
  <c r="L150" i="12"/>
  <c r="L155" i="12" s="1"/>
  <c r="K150" i="12"/>
  <c r="K155" i="12" s="1"/>
  <c r="J150" i="12"/>
  <c r="J155" i="12" s="1"/>
  <c r="I150" i="12"/>
  <c r="I155" i="12" s="1"/>
  <c r="H150" i="12"/>
  <c r="H155" i="12" s="1"/>
  <c r="G150" i="12"/>
  <c r="G155" i="12" s="1"/>
  <c r="F150" i="12"/>
  <c r="F155" i="12" s="1"/>
  <c r="E150" i="12"/>
  <c r="E155" i="12" s="1"/>
  <c r="D150" i="12"/>
  <c r="D155" i="12" s="1"/>
  <c r="C150" i="12"/>
  <c r="C155" i="12" s="1"/>
  <c r="S145" i="12"/>
  <c r="Q145" i="12"/>
  <c r="P145" i="12"/>
  <c r="O145" i="12"/>
  <c r="N145" i="12"/>
  <c r="M145" i="12"/>
  <c r="L145" i="12"/>
  <c r="K145" i="12"/>
  <c r="J145" i="12"/>
  <c r="I145" i="12"/>
  <c r="H145" i="12"/>
  <c r="G145" i="12"/>
  <c r="F145" i="12"/>
  <c r="E145" i="12"/>
  <c r="D145" i="12"/>
  <c r="C145" i="12"/>
  <c r="Q144" i="12"/>
  <c r="P144" i="12"/>
  <c r="O144" i="12"/>
  <c r="N144" i="12"/>
  <c r="M144" i="12"/>
  <c r="L144" i="12"/>
  <c r="K144" i="12"/>
  <c r="J144" i="12"/>
  <c r="I144" i="12"/>
  <c r="H144" i="12"/>
  <c r="G144" i="12"/>
  <c r="F144" i="12"/>
  <c r="E144" i="12"/>
  <c r="D144" i="12"/>
  <c r="C144" i="12"/>
  <c r="Q143" i="12"/>
  <c r="P143" i="12"/>
  <c r="O143" i="12"/>
  <c r="N143" i="12"/>
  <c r="M143" i="12"/>
  <c r="L143" i="12"/>
  <c r="K143" i="12"/>
  <c r="J143" i="12"/>
  <c r="I143" i="12"/>
  <c r="H143" i="12"/>
  <c r="G143" i="12"/>
  <c r="F143" i="12"/>
  <c r="E143" i="12"/>
  <c r="D143" i="12"/>
  <c r="C143" i="12"/>
  <c r="S142" i="12"/>
  <c r="Q142" i="12"/>
  <c r="P142" i="12"/>
  <c r="O142" i="12"/>
  <c r="N142" i="12"/>
  <c r="M142" i="12"/>
  <c r="L142" i="12"/>
  <c r="K142" i="12"/>
  <c r="J142" i="12"/>
  <c r="I142" i="12"/>
  <c r="H142" i="12"/>
  <c r="G142" i="12"/>
  <c r="F142" i="12"/>
  <c r="E142" i="12"/>
  <c r="D142" i="12"/>
  <c r="C142" i="12"/>
  <c r="S141" i="12"/>
  <c r="Q141" i="12"/>
  <c r="P141" i="12"/>
  <c r="O141" i="12"/>
  <c r="N141" i="12"/>
  <c r="M141" i="12"/>
  <c r="L141" i="12"/>
  <c r="K141" i="12"/>
  <c r="J141" i="12"/>
  <c r="I141" i="12"/>
  <c r="H141" i="12"/>
  <c r="G141" i="12"/>
  <c r="F141" i="12"/>
  <c r="E141" i="12"/>
  <c r="D141" i="12"/>
  <c r="C141" i="12"/>
  <c r="S140" i="12"/>
  <c r="Q140" i="12"/>
  <c r="P140" i="12"/>
  <c r="O140" i="12"/>
  <c r="N140" i="12"/>
  <c r="M140" i="12"/>
  <c r="L140" i="12"/>
  <c r="K140" i="12"/>
  <c r="J140" i="12"/>
  <c r="I140" i="12"/>
  <c r="H140" i="12"/>
  <c r="G140" i="12"/>
  <c r="F140" i="12"/>
  <c r="E140" i="12"/>
  <c r="D140" i="12"/>
  <c r="C140" i="12"/>
  <c r="S139" i="12"/>
  <c r="Q139" i="12"/>
  <c r="Q138" i="12" s="1"/>
  <c r="P139" i="12"/>
  <c r="O139" i="12"/>
  <c r="O138" i="12" s="1"/>
  <c r="N139" i="12"/>
  <c r="N138" i="12" s="1"/>
  <c r="M139" i="12"/>
  <c r="M138" i="12" s="1"/>
  <c r="L139" i="12"/>
  <c r="K139" i="12"/>
  <c r="K138" i="12" s="1"/>
  <c r="J139" i="12"/>
  <c r="J138" i="12" s="1"/>
  <c r="I139" i="12"/>
  <c r="I138" i="12" s="1"/>
  <c r="H139" i="12"/>
  <c r="G139" i="12"/>
  <c r="G138" i="12" s="1"/>
  <c r="F139" i="12"/>
  <c r="F138" i="12" s="1"/>
  <c r="E139" i="12"/>
  <c r="E138" i="12" s="1"/>
  <c r="D139" i="12"/>
  <c r="C139" i="12"/>
  <c r="C138" i="12" s="1"/>
  <c r="S138" i="12"/>
  <c r="R138" i="12"/>
  <c r="P138" i="12"/>
  <c r="L138" i="12"/>
  <c r="H138" i="12"/>
  <c r="D138" i="12"/>
  <c r="S137" i="12"/>
  <c r="Q137" i="12"/>
  <c r="P137" i="12"/>
  <c r="O137" i="12"/>
  <c r="N137" i="12"/>
  <c r="M137" i="12"/>
  <c r="L137" i="12"/>
  <c r="K137" i="12"/>
  <c r="J137" i="12"/>
  <c r="I137" i="12"/>
  <c r="H137" i="12"/>
  <c r="G137" i="12"/>
  <c r="F137" i="12"/>
  <c r="E137" i="12"/>
  <c r="D137" i="12"/>
  <c r="C137" i="12"/>
  <c r="S136" i="12"/>
  <c r="Q136" i="12"/>
  <c r="P136" i="12"/>
  <c r="O136" i="12"/>
  <c r="N136" i="12"/>
  <c r="M136" i="12"/>
  <c r="L136" i="12"/>
  <c r="K136" i="12"/>
  <c r="J136" i="12"/>
  <c r="H136" i="12"/>
  <c r="G136" i="12"/>
  <c r="F136" i="12"/>
  <c r="S135" i="12"/>
  <c r="Q135" i="12"/>
  <c r="P135" i="12"/>
  <c r="P134" i="12" s="1"/>
  <c r="O135" i="12"/>
  <c r="O134" i="12" s="1"/>
  <c r="N135" i="12"/>
  <c r="M135" i="12"/>
  <c r="L135" i="12"/>
  <c r="K135" i="12"/>
  <c r="J135" i="12"/>
  <c r="I135" i="12"/>
  <c r="H135" i="12"/>
  <c r="H134" i="12" s="1"/>
  <c r="G135" i="12"/>
  <c r="F135" i="12"/>
  <c r="E135" i="12"/>
  <c r="D135" i="12"/>
  <c r="C135" i="12"/>
  <c r="R134" i="12"/>
  <c r="S133" i="12"/>
  <c r="Q133" i="12"/>
  <c r="P133" i="12"/>
  <c r="O133" i="12"/>
  <c r="N133" i="12"/>
  <c r="M133" i="12"/>
  <c r="L133" i="12"/>
  <c r="K133" i="12"/>
  <c r="J133" i="12"/>
  <c r="I133" i="12"/>
  <c r="H133" i="12"/>
  <c r="G133" i="12"/>
  <c r="F133" i="12"/>
  <c r="E133" i="12"/>
  <c r="D133" i="12"/>
  <c r="C133" i="12"/>
  <c r="S132" i="12"/>
  <c r="Q132" i="12"/>
  <c r="P132" i="12"/>
  <c r="O132" i="12"/>
  <c r="N132" i="12"/>
  <c r="M132" i="12"/>
  <c r="L132" i="12"/>
  <c r="K132" i="12"/>
  <c r="J132" i="12"/>
  <c r="I132" i="12"/>
  <c r="H132" i="12"/>
  <c r="G132" i="12"/>
  <c r="F132" i="12"/>
  <c r="E132" i="12"/>
  <c r="D132" i="12"/>
  <c r="C132" i="12"/>
  <c r="S131" i="12"/>
  <c r="Q131" i="12"/>
  <c r="P131" i="12"/>
  <c r="O131" i="12"/>
  <c r="N131" i="12"/>
  <c r="M131" i="12"/>
  <c r="L131" i="12"/>
  <c r="K131" i="12"/>
  <c r="J131" i="12"/>
  <c r="I131" i="12"/>
  <c r="H131" i="12"/>
  <c r="G131" i="12"/>
  <c r="F131" i="12"/>
  <c r="E131" i="12"/>
  <c r="D131" i="12"/>
  <c r="C131" i="12"/>
  <c r="S130" i="12"/>
  <c r="Q130" i="12"/>
  <c r="P130" i="12"/>
  <c r="O130" i="12"/>
  <c r="N130" i="12"/>
  <c r="M130" i="12"/>
  <c r="L130" i="12"/>
  <c r="K130" i="12"/>
  <c r="J130" i="12"/>
  <c r="I130" i="12"/>
  <c r="H130" i="12"/>
  <c r="G130" i="12"/>
  <c r="F130" i="12"/>
  <c r="E130" i="12"/>
  <c r="D130" i="12"/>
  <c r="C130" i="12"/>
  <c r="S129" i="12"/>
  <c r="Q129" i="12"/>
  <c r="P129" i="12"/>
  <c r="O129" i="12"/>
  <c r="N129" i="12"/>
  <c r="M129" i="12"/>
  <c r="L129" i="12"/>
  <c r="K129" i="12"/>
  <c r="J129" i="12"/>
  <c r="I129" i="12"/>
  <c r="H129" i="12"/>
  <c r="G129" i="12"/>
  <c r="F129" i="12"/>
  <c r="E129" i="12"/>
  <c r="D129" i="12"/>
  <c r="C129" i="12"/>
  <c r="S128" i="12"/>
  <c r="Q128" i="12"/>
  <c r="P128" i="12"/>
  <c r="O128" i="12"/>
  <c r="N128" i="12"/>
  <c r="M128" i="12"/>
  <c r="L128" i="12"/>
  <c r="K128" i="12"/>
  <c r="J128" i="12"/>
  <c r="I128" i="12"/>
  <c r="H128" i="12"/>
  <c r="G128" i="12"/>
  <c r="F128" i="12"/>
  <c r="E128" i="12"/>
  <c r="D128" i="12"/>
  <c r="C128" i="12"/>
  <c r="S127" i="12"/>
  <c r="Q127" i="12"/>
  <c r="P127" i="12"/>
  <c r="O127" i="12"/>
  <c r="N127" i="12"/>
  <c r="M127" i="12"/>
  <c r="L127" i="12"/>
  <c r="K127" i="12"/>
  <c r="J127" i="12"/>
  <c r="I127" i="12"/>
  <c r="H127" i="12"/>
  <c r="G127" i="12"/>
  <c r="F127" i="12"/>
  <c r="E127" i="12"/>
  <c r="D127" i="12"/>
  <c r="C127" i="12"/>
  <c r="S126" i="12"/>
  <c r="Q126" i="12"/>
  <c r="P126" i="12"/>
  <c r="O126" i="12"/>
  <c r="N126" i="12"/>
  <c r="M126" i="12"/>
  <c r="L126" i="12"/>
  <c r="K126" i="12"/>
  <c r="J126" i="12"/>
  <c r="I126" i="12"/>
  <c r="H126" i="12"/>
  <c r="G126" i="12"/>
  <c r="F126" i="12"/>
  <c r="E126" i="12"/>
  <c r="D126" i="12"/>
  <c r="C126" i="12"/>
  <c r="S125" i="12"/>
  <c r="Q125" i="12"/>
  <c r="P125" i="12"/>
  <c r="O125" i="12"/>
  <c r="N125" i="12"/>
  <c r="M125" i="12"/>
  <c r="L125" i="12"/>
  <c r="K125" i="12"/>
  <c r="J125" i="12"/>
  <c r="I125" i="12"/>
  <c r="H125" i="12"/>
  <c r="G125" i="12"/>
  <c r="F125" i="12"/>
  <c r="E125" i="12"/>
  <c r="D125" i="12"/>
  <c r="C125" i="12"/>
  <c r="S124" i="12"/>
  <c r="Q124" i="12"/>
  <c r="P124" i="12"/>
  <c r="O124" i="12"/>
  <c r="N124" i="12"/>
  <c r="M124" i="12"/>
  <c r="L124" i="12"/>
  <c r="K124" i="12"/>
  <c r="J124" i="12"/>
  <c r="I124" i="12"/>
  <c r="H124" i="12"/>
  <c r="G124" i="12"/>
  <c r="F124" i="12"/>
  <c r="E124" i="12"/>
  <c r="D124" i="12"/>
  <c r="C124" i="12"/>
  <c r="S123" i="12"/>
  <c r="Q123" i="12"/>
  <c r="P123" i="12"/>
  <c r="O123" i="12"/>
  <c r="N123" i="12"/>
  <c r="M123" i="12"/>
  <c r="L123" i="12"/>
  <c r="K123" i="12"/>
  <c r="J123" i="12"/>
  <c r="I123" i="12"/>
  <c r="H123" i="12"/>
  <c r="G123" i="12"/>
  <c r="F123" i="12"/>
  <c r="E123" i="12"/>
  <c r="D123" i="12"/>
  <c r="C123" i="12"/>
  <c r="S122" i="12"/>
  <c r="Q122" i="12"/>
  <c r="P122" i="12"/>
  <c r="O122" i="12"/>
  <c r="N122" i="12"/>
  <c r="M122" i="12"/>
  <c r="L122" i="12"/>
  <c r="K122" i="12"/>
  <c r="J122" i="12"/>
  <c r="I122" i="12"/>
  <c r="H122" i="12"/>
  <c r="G122" i="12"/>
  <c r="F122" i="12"/>
  <c r="E122" i="12"/>
  <c r="D122" i="12"/>
  <c r="C122" i="12"/>
  <c r="S121" i="12"/>
  <c r="Q121" i="12"/>
  <c r="P121" i="12"/>
  <c r="O121" i="12"/>
  <c r="N121" i="12"/>
  <c r="M121" i="12"/>
  <c r="L121" i="12"/>
  <c r="K121" i="12"/>
  <c r="J121" i="12"/>
  <c r="I121" i="12"/>
  <c r="H121" i="12"/>
  <c r="G121" i="12"/>
  <c r="F121" i="12"/>
  <c r="E121" i="12"/>
  <c r="D121" i="12"/>
  <c r="C121" i="12"/>
  <c r="E116" i="12"/>
  <c r="D116" i="12"/>
  <c r="C116" i="12"/>
  <c r="E112" i="12"/>
  <c r="D112" i="12"/>
  <c r="D113" i="12" s="1"/>
  <c r="C112" i="12"/>
  <c r="E111" i="12"/>
  <c r="D111" i="12"/>
  <c r="C111" i="12"/>
  <c r="C113" i="12" s="1"/>
  <c r="C107" i="12"/>
  <c r="E106" i="12"/>
  <c r="D106" i="12"/>
  <c r="C106" i="12"/>
  <c r="E105" i="12"/>
  <c r="D105" i="12"/>
  <c r="C105" i="12"/>
  <c r="E104" i="12"/>
  <c r="D104" i="12"/>
  <c r="C104" i="12"/>
  <c r="E103" i="12"/>
  <c r="D103" i="12"/>
  <c r="C103" i="12"/>
  <c r="E102" i="12"/>
  <c r="D102" i="12"/>
  <c r="C102" i="12"/>
  <c r="E98" i="12"/>
  <c r="D98" i="12"/>
  <c r="C98" i="12"/>
  <c r="E97" i="12"/>
  <c r="E99" i="12" s="1"/>
  <c r="D97" i="12"/>
  <c r="C97" i="12"/>
  <c r="E93" i="12"/>
  <c r="D93" i="12"/>
  <c r="C93" i="12"/>
  <c r="E92" i="12"/>
  <c r="D92" i="12"/>
  <c r="C92" i="12"/>
  <c r="E91" i="12"/>
  <c r="D91" i="12"/>
  <c r="C91" i="12"/>
  <c r="E90" i="12"/>
  <c r="D90" i="12"/>
  <c r="C90" i="12"/>
  <c r="E89" i="12"/>
  <c r="D89" i="12"/>
  <c r="C89" i="12"/>
  <c r="E88" i="12"/>
  <c r="D88" i="12"/>
  <c r="C88" i="12"/>
  <c r="E87" i="12"/>
  <c r="D87" i="12"/>
  <c r="C87" i="12"/>
  <c r="E83" i="12"/>
  <c r="D83" i="12"/>
  <c r="C83" i="12"/>
  <c r="E82" i="12"/>
  <c r="D82" i="12"/>
  <c r="C82" i="12"/>
  <c r="E81" i="12"/>
  <c r="D81" i="12"/>
  <c r="C81" i="12"/>
  <c r="E80" i="12"/>
  <c r="D80" i="12"/>
  <c r="C80" i="12"/>
  <c r="E79" i="12"/>
  <c r="D79" i="12"/>
  <c r="C79" i="12"/>
  <c r="E75" i="12"/>
  <c r="D75" i="12"/>
  <c r="C75" i="12"/>
  <c r="E74" i="12"/>
  <c r="D74" i="12"/>
  <c r="C74" i="12"/>
  <c r="E73" i="12"/>
  <c r="D73" i="12"/>
  <c r="C73" i="12"/>
  <c r="E72" i="12"/>
  <c r="D72" i="12"/>
  <c r="C72" i="12"/>
  <c r="E71" i="12"/>
  <c r="D71" i="12"/>
  <c r="C71" i="12"/>
  <c r="E70" i="12"/>
  <c r="D70" i="12"/>
  <c r="C70" i="12"/>
  <c r="E69" i="12"/>
  <c r="D69" i="12"/>
  <c r="C69" i="12"/>
  <c r="E68" i="12"/>
  <c r="D68" i="12"/>
  <c r="C68" i="12"/>
  <c r="E67" i="12"/>
  <c r="D67" i="12"/>
  <c r="C67" i="12"/>
  <c r="E66" i="12"/>
  <c r="D66" i="12"/>
  <c r="C66" i="12"/>
  <c r="E65" i="12"/>
  <c r="D65" i="12"/>
  <c r="C65" i="12"/>
  <c r="E64" i="12"/>
  <c r="D64" i="12"/>
  <c r="C64" i="12"/>
  <c r="E63" i="12"/>
  <c r="D63" i="12"/>
  <c r="C63" i="12"/>
  <c r="E62" i="12"/>
  <c r="D62" i="12"/>
  <c r="C62" i="12"/>
  <c r="E61" i="12"/>
  <c r="D61" i="12"/>
  <c r="C61" i="12"/>
  <c r="E60" i="12"/>
  <c r="D60" i="12"/>
  <c r="C60" i="12"/>
  <c r="C55" i="12"/>
  <c r="C54" i="12"/>
  <c r="E52" i="12"/>
  <c r="D52" i="12"/>
  <c r="C52" i="12"/>
  <c r="E51" i="12"/>
  <c r="D51" i="12"/>
  <c r="C51" i="12"/>
  <c r="E50" i="12"/>
  <c r="D50" i="12"/>
  <c r="C50" i="12"/>
  <c r="E49" i="12"/>
  <c r="D49" i="12"/>
  <c r="C49" i="12"/>
  <c r="E48" i="12"/>
  <c r="D48" i="12"/>
  <c r="C48" i="12"/>
  <c r="C46" i="12"/>
  <c r="C45" i="12" s="1"/>
  <c r="E44" i="12"/>
  <c r="D44" i="12"/>
  <c r="C44" i="12"/>
  <c r="E43" i="12"/>
  <c r="D43" i="12"/>
  <c r="C43" i="12"/>
  <c r="E42" i="12"/>
  <c r="D42" i="12"/>
  <c r="C42" i="12"/>
  <c r="E41" i="12"/>
  <c r="D41" i="12"/>
  <c r="C41" i="12"/>
  <c r="C38" i="12" s="1"/>
  <c r="E40" i="12"/>
  <c r="D40" i="12"/>
  <c r="C40" i="12"/>
  <c r="E39" i="12"/>
  <c r="D39" i="12"/>
  <c r="C39" i="12"/>
  <c r="C37" i="12"/>
  <c r="C36" i="12" s="1"/>
  <c r="E35" i="12"/>
  <c r="D35" i="12"/>
  <c r="C35" i="12"/>
  <c r="E34" i="12"/>
  <c r="D34" i="12"/>
  <c r="C34" i="12"/>
  <c r="C32" i="12"/>
  <c r="C31" i="12"/>
  <c r="E29" i="12"/>
  <c r="D29" i="12"/>
  <c r="C29" i="12"/>
  <c r="E28" i="12"/>
  <c r="D28" i="12"/>
  <c r="C28" i="12"/>
  <c r="E27" i="12"/>
  <c r="D27" i="12"/>
  <c r="C27" i="12"/>
  <c r="E26" i="12"/>
  <c r="D26" i="12"/>
  <c r="C26" i="12"/>
  <c r="E25" i="12"/>
  <c r="D25" i="12"/>
  <c r="C25" i="12"/>
  <c r="E24" i="12"/>
  <c r="D24" i="12"/>
  <c r="C24" i="12"/>
  <c r="E23" i="12"/>
  <c r="D23" i="12"/>
  <c r="C23" i="12"/>
  <c r="E22" i="12"/>
  <c r="D22" i="12"/>
  <c r="C22" i="12"/>
  <c r="E21" i="12"/>
  <c r="D21" i="12"/>
  <c r="C21" i="12"/>
  <c r="E20" i="12"/>
  <c r="D20" i="12"/>
  <c r="C20" i="12"/>
  <c r="E19" i="12"/>
  <c r="E18" i="12" s="1"/>
  <c r="D19" i="12"/>
  <c r="C19" i="12"/>
  <c r="E17" i="12"/>
  <c r="D17" i="12"/>
  <c r="C17" i="12"/>
  <c r="E16" i="12"/>
  <c r="D16" i="12"/>
  <c r="C16" i="12"/>
  <c r="E15" i="12"/>
  <c r="D15" i="12"/>
  <c r="C15" i="12"/>
  <c r="E14" i="12"/>
  <c r="D14" i="12"/>
  <c r="C14" i="12"/>
  <c r="E13" i="12"/>
  <c r="D13" i="12"/>
  <c r="C13" i="12"/>
  <c r="E12" i="12"/>
  <c r="D12" i="12"/>
  <c r="C12" i="12"/>
  <c r="E11" i="12"/>
  <c r="D11" i="12"/>
  <c r="C11" i="12"/>
  <c r="A5" i="12"/>
  <c r="A4" i="12"/>
  <c r="A3" i="12"/>
  <c r="A2" i="12"/>
  <c r="E33" i="12" l="1"/>
  <c r="E134" i="12"/>
  <c r="I134" i="12"/>
  <c r="M134" i="12"/>
  <c r="C10" i="12"/>
  <c r="D33" i="12"/>
  <c r="S134" i="12"/>
  <c r="C255" i="12"/>
  <c r="C288" i="12"/>
  <c r="E10" i="12"/>
  <c r="C18" i="12"/>
  <c r="C94" i="12"/>
  <c r="D134" i="12"/>
  <c r="L134" i="12"/>
  <c r="C134" i="12"/>
  <c r="G134" i="12"/>
  <c r="K134" i="12"/>
  <c r="E113" i="12"/>
  <c r="C189" i="12"/>
  <c r="G189" i="12"/>
  <c r="L189" i="12"/>
  <c r="L196" i="12" s="1"/>
  <c r="P189" i="12"/>
  <c r="T189" i="12"/>
  <c r="E189" i="12"/>
  <c r="C202" i="12"/>
  <c r="AB202" i="12" s="1"/>
  <c r="G225" i="12"/>
  <c r="O225" i="12"/>
  <c r="C33" i="12"/>
  <c r="C47" i="12"/>
  <c r="D94" i="12"/>
  <c r="D38" i="12"/>
  <c r="E38" i="12"/>
  <c r="D76" i="12"/>
  <c r="E94" i="12"/>
  <c r="J134" i="12"/>
  <c r="D189" i="12"/>
  <c r="H189" i="12"/>
  <c r="M189" i="12"/>
  <c r="Q189" i="12"/>
  <c r="V189" i="12"/>
  <c r="V196" i="12" s="1"/>
  <c r="J189" i="12"/>
  <c r="J196" i="12" s="1"/>
  <c r="D225" i="12"/>
  <c r="H225" i="12"/>
  <c r="AA202" i="12"/>
  <c r="K202" i="12" s="1"/>
  <c r="C84" i="12"/>
  <c r="D84" i="12"/>
  <c r="C99" i="12"/>
  <c r="D99" i="12"/>
  <c r="D108" i="12"/>
  <c r="AA200" i="12"/>
  <c r="K200" i="12" s="1"/>
  <c r="C203" i="12"/>
  <c r="F225" i="12"/>
  <c r="J225" i="12"/>
  <c r="N225" i="12"/>
  <c r="D236" i="12"/>
  <c r="F289" i="12"/>
  <c r="J289" i="12"/>
  <c r="O196" i="12"/>
  <c r="C225" i="12"/>
  <c r="K225" i="12"/>
  <c r="C283" i="12"/>
  <c r="C30" i="12"/>
  <c r="C53" i="12"/>
  <c r="N196" i="12"/>
  <c r="R196" i="12"/>
  <c r="C196" i="12"/>
  <c r="G196" i="12"/>
  <c r="C201" i="12"/>
  <c r="AA201" i="12" s="1"/>
  <c r="K201" i="12" s="1"/>
  <c r="L225" i="12"/>
  <c r="P225" i="12"/>
  <c r="E289" i="12"/>
  <c r="M289" i="12"/>
  <c r="D47" i="12"/>
  <c r="Q134" i="12"/>
  <c r="S189" i="12"/>
  <c r="S196" i="12" s="1"/>
  <c r="C263" i="12"/>
  <c r="D18" i="12"/>
  <c r="E47" i="12"/>
  <c r="E56" i="12" s="1"/>
  <c r="E84" i="12"/>
  <c r="F134" i="12"/>
  <c r="N134" i="12"/>
  <c r="D196" i="12"/>
  <c r="H196" i="12"/>
  <c r="P196" i="12"/>
  <c r="T196" i="12"/>
  <c r="E196" i="12"/>
  <c r="I196" i="12"/>
  <c r="M196" i="12"/>
  <c r="Q196" i="12"/>
  <c r="D10" i="12"/>
  <c r="C76" i="12"/>
  <c r="C108" i="12"/>
  <c r="E225" i="12"/>
  <c r="I225" i="12"/>
  <c r="M225" i="12"/>
  <c r="Q225" i="12"/>
  <c r="G289" i="12"/>
  <c r="K289" i="12"/>
  <c r="C276" i="12"/>
  <c r="C289" i="12" s="1"/>
  <c r="F196" i="12"/>
  <c r="AB203" i="12"/>
  <c r="AA203" i="12"/>
  <c r="K203" i="12" s="1"/>
  <c r="E76" i="12"/>
  <c r="E108" i="12"/>
  <c r="C236" i="12"/>
  <c r="E236" i="12"/>
  <c r="D56" i="12" l="1"/>
  <c r="AB201" i="12"/>
  <c r="C56" i="12"/>
  <c r="C295" i="11"/>
  <c r="C294" i="11"/>
  <c r="C293" i="11"/>
  <c r="M288" i="11"/>
  <c r="L288" i="11"/>
  <c r="K288" i="11"/>
  <c r="J288" i="11"/>
  <c r="I288" i="11"/>
  <c r="H288" i="11"/>
  <c r="G288" i="11"/>
  <c r="F288" i="11"/>
  <c r="E288" i="11"/>
  <c r="D288" i="11"/>
  <c r="C287" i="11"/>
  <c r="C286" i="11"/>
  <c r="C285" i="11"/>
  <c r="C284" i="11"/>
  <c r="M283" i="11"/>
  <c r="L283" i="11"/>
  <c r="K283" i="11"/>
  <c r="J283" i="11"/>
  <c r="I283" i="11"/>
  <c r="H283" i="11"/>
  <c r="G283" i="11"/>
  <c r="F283" i="11"/>
  <c r="E283" i="11"/>
  <c r="D283" i="11"/>
  <c r="C282" i="11"/>
  <c r="C281" i="11"/>
  <c r="C280" i="11"/>
  <c r="C279" i="11"/>
  <c r="C278" i="11"/>
  <c r="C277" i="11"/>
  <c r="M276" i="11"/>
  <c r="L276" i="11"/>
  <c r="K276" i="11"/>
  <c r="J276" i="11"/>
  <c r="I276" i="11"/>
  <c r="H276" i="11"/>
  <c r="G276" i="11"/>
  <c r="F276" i="11"/>
  <c r="E276" i="11"/>
  <c r="D276" i="11"/>
  <c r="C275" i="11"/>
  <c r="C274" i="11"/>
  <c r="C273" i="11"/>
  <c r="C272" i="11"/>
  <c r="C271" i="11"/>
  <c r="C270" i="11"/>
  <c r="C269" i="11"/>
  <c r="C268" i="11"/>
  <c r="M267" i="11"/>
  <c r="L267" i="11"/>
  <c r="K267" i="11"/>
  <c r="J267" i="11"/>
  <c r="I267" i="11"/>
  <c r="H267" i="11"/>
  <c r="G267" i="11"/>
  <c r="F267" i="11"/>
  <c r="E267" i="11"/>
  <c r="D267" i="11"/>
  <c r="C266" i="11"/>
  <c r="C265" i="11"/>
  <c r="C264" i="11"/>
  <c r="M263" i="11"/>
  <c r="L263" i="11"/>
  <c r="K263" i="11"/>
  <c r="J263" i="11"/>
  <c r="I263" i="11"/>
  <c r="H263" i="11"/>
  <c r="G263" i="11"/>
  <c r="F263" i="11"/>
  <c r="E263" i="11"/>
  <c r="D263" i="11"/>
  <c r="C262" i="11"/>
  <c r="C261" i="11"/>
  <c r="C260" i="11"/>
  <c r="C263" i="11" s="1"/>
  <c r="M259" i="11"/>
  <c r="L259" i="11"/>
  <c r="K259" i="11"/>
  <c r="J259" i="11"/>
  <c r="I259" i="11"/>
  <c r="H259" i="11"/>
  <c r="G259" i="11"/>
  <c r="F259" i="11"/>
  <c r="E259" i="11"/>
  <c r="D259" i="11"/>
  <c r="C258" i="11"/>
  <c r="C257" i="11"/>
  <c r="C259" i="11" s="1"/>
  <c r="C256" i="11"/>
  <c r="M255" i="11"/>
  <c r="M289" i="11" s="1"/>
  <c r="L255" i="11"/>
  <c r="K255" i="11"/>
  <c r="J255" i="11"/>
  <c r="I255" i="11"/>
  <c r="I289" i="11" s="1"/>
  <c r="H255" i="11"/>
  <c r="G255" i="11"/>
  <c r="F255" i="11"/>
  <c r="E255" i="11"/>
  <c r="E289" i="11" s="1"/>
  <c r="D255" i="11"/>
  <c r="C254" i="11"/>
  <c r="C253" i="11"/>
  <c r="C252" i="11"/>
  <c r="C251" i="11"/>
  <c r="C250" i="11"/>
  <c r="AB246" i="11"/>
  <c r="AA246" i="11"/>
  <c r="F246" i="11" s="1"/>
  <c r="AB245" i="11"/>
  <c r="AA245" i="11"/>
  <c r="F245" i="11" s="1"/>
  <c r="AB244" i="11"/>
  <c r="AA244" i="11"/>
  <c r="F244" i="11" s="1"/>
  <c r="D235" i="11"/>
  <c r="C235" i="11"/>
  <c r="D234" i="11"/>
  <c r="C234" i="11"/>
  <c r="D233" i="11"/>
  <c r="C233" i="11"/>
  <c r="D232" i="11"/>
  <c r="C232" i="11"/>
  <c r="E231" i="11"/>
  <c r="D231" i="11"/>
  <c r="C231" i="11"/>
  <c r="D230" i="11"/>
  <c r="C230" i="11"/>
  <c r="E229" i="11"/>
  <c r="D229" i="11"/>
  <c r="C229" i="11"/>
  <c r="D228" i="11"/>
  <c r="C228" i="11"/>
  <c r="Q224" i="11"/>
  <c r="P224" i="11"/>
  <c r="O224" i="11"/>
  <c r="N224" i="11"/>
  <c r="M224" i="11"/>
  <c r="L224" i="11"/>
  <c r="K224" i="11"/>
  <c r="J224" i="11"/>
  <c r="I224" i="11"/>
  <c r="H224" i="11"/>
  <c r="G224" i="11"/>
  <c r="F224" i="11"/>
  <c r="E224" i="11"/>
  <c r="D224" i="11"/>
  <c r="C224" i="11"/>
  <c r="Q223" i="11"/>
  <c r="P223" i="11"/>
  <c r="O223" i="11"/>
  <c r="N223" i="11"/>
  <c r="M223" i="11"/>
  <c r="L223" i="11"/>
  <c r="K223" i="11"/>
  <c r="J223" i="11"/>
  <c r="I223" i="11"/>
  <c r="H223" i="11"/>
  <c r="G223" i="11"/>
  <c r="F223" i="11"/>
  <c r="E223" i="11"/>
  <c r="D223" i="11"/>
  <c r="C223" i="11"/>
  <c r="Q222" i="11"/>
  <c r="P222" i="11"/>
  <c r="O222" i="11"/>
  <c r="N222" i="11"/>
  <c r="M222" i="11"/>
  <c r="L222" i="11"/>
  <c r="K222" i="11"/>
  <c r="J222" i="11"/>
  <c r="I222" i="11"/>
  <c r="H222" i="11"/>
  <c r="G222" i="11"/>
  <c r="F222" i="11"/>
  <c r="E222" i="11"/>
  <c r="D222" i="11"/>
  <c r="C222" i="11"/>
  <c r="Q221" i="11"/>
  <c r="P221" i="11"/>
  <c r="O221" i="11"/>
  <c r="N221" i="11"/>
  <c r="M221" i="11"/>
  <c r="L221" i="11"/>
  <c r="K221" i="11"/>
  <c r="J221" i="11"/>
  <c r="I221" i="11"/>
  <c r="H221" i="11"/>
  <c r="G221" i="11"/>
  <c r="F221" i="11"/>
  <c r="E221" i="11"/>
  <c r="D221" i="11"/>
  <c r="C221" i="11"/>
  <c r="Q220" i="11"/>
  <c r="P220" i="11"/>
  <c r="O220" i="11"/>
  <c r="N220" i="11"/>
  <c r="M220" i="11"/>
  <c r="L220" i="11"/>
  <c r="K220" i="11"/>
  <c r="J220" i="11"/>
  <c r="I220" i="11"/>
  <c r="H220" i="11"/>
  <c r="G220" i="11"/>
  <c r="F220" i="11"/>
  <c r="E220" i="11"/>
  <c r="D220" i="11"/>
  <c r="C220" i="11"/>
  <c r="Q219" i="11"/>
  <c r="P219" i="11"/>
  <c r="O219" i="11"/>
  <c r="N219" i="11"/>
  <c r="M219" i="11"/>
  <c r="L219" i="11"/>
  <c r="K219" i="11"/>
  <c r="J219" i="11"/>
  <c r="I219" i="11"/>
  <c r="H219" i="11"/>
  <c r="G219" i="11"/>
  <c r="F219" i="11"/>
  <c r="E219" i="11"/>
  <c r="D219" i="11"/>
  <c r="C219" i="11"/>
  <c r="Q218" i="11"/>
  <c r="P218" i="11"/>
  <c r="O218" i="11"/>
  <c r="N218" i="11"/>
  <c r="M218" i="11"/>
  <c r="L218" i="11"/>
  <c r="K218" i="11"/>
  <c r="J218" i="11"/>
  <c r="I218" i="11"/>
  <c r="H218" i="11"/>
  <c r="G218" i="11"/>
  <c r="F218" i="11"/>
  <c r="E218" i="11"/>
  <c r="D218" i="11"/>
  <c r="C218" i="11"/>
  <c r="Q217" i="11"/>
  <c r="P217" i="11"/>
  <c r="O217" i="11"/>
  <c r="N217" i="11"/>
  <c r="M217" i="11"/>
  <c r="L217" i="11"/>
  <c r="K217" i="11"/>
  <c r="J217" i="11"/>
  <c r="I217" i="11"/>
  <c r="H217" i="11"/>
  <c r="G217" i="11"/>
  <c r="F217" i="11"/>
  <c r="E217" i="11"/>
  <c r="D217" i="11"/>
  <c r="C217" i="11"/>
  <c r="Q216" i="11"/>
  <c r="P216" i="11"/>
  <c r="O216" i="11"/>
  <c r="N216" i="11"/>
  <c r="M216" i="11"/>
  <c r="L216" i="11"/>
  <c r="K216" i="11"/>
  <c r="J216" i="11"/>
  <c r="I216" i="11"/>
  <c r="H216" i="11"/>
  <c r="G216" i="11"/>
  <c r="F216" i="11"/>
  <c r="E216" i="11"/>
  <c r="D216" i="11"/>
  <c r="C216" i="11"/>
  <c r="Q215" i="11"/>
  <c r="P215" i="11"/>
  <c r="O215" i="11"/>
  <c r="N215" i="11"/>
  <c r="M215" i="11"/>
  <c r="L215" i="11"/>
  <c r="K215" i="11"/>
  <c r="J215" i="11"/>
  <c r="I215" i="11"/>
  <c r="H215" i="11"/>
  <c r="G215" i="11"/>
  <c r="F215" i="11"/>
  <c r="E215" i="11"/>
  <c r="D215" i="11"/>
  <c r="C215" i="11"/>
  <c r="Q214" i="11"/>
  <c r="P214" i="11"/>
  <c r="O214" i="11"/>
  <c r="N214" i="11"/>
  <c r="M214" i="11"/>
  <c r="L214" i="11"/>
  <c r="K214" i="11"/>
  <c r="J214" i="11"/>
  <c r="I214" i="11"/>
  <c r="H214" i="11"/>
  <c r="G214" i="11"/>
  <c r="F214" i="11"/>
  <c r="E214" i="11"/>
  <c r="D214" i="11"/>
  <c r="C214" i="11"/>
  <c r="Q213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D213" i="11"/>
  <c r="C213" i="11"/>
  <c r="D208" i="11"/>
  <c r="C208" i="11"/>
  <c r="D207" i="11"/>
  <c r="C207" i="11"/>
  <c r="F203" i="11"/>
  <c r="E203" i="11"/>
  <c r="F202" i="11"/>
  <c r="E202" i="11"/>
  <c r="F201" i="11"/>
  <c r="E201" i="11"/>
  <c r="F200" i="11"/>
  <c r="E200" i="11"/>
  <c r="V195" i="11"/>
  <c r="U195" i="11"/>
  <c r="U196" i="11" s="1"/>
  <c r="R195" i="11"/>
  <c r="Q195" i="11"/>
  <c r="P195" i="11"/>
  <c r="O195" i="11"/>
  <c r="N195" i="11"/>
  <c r="M195" i="11"/>
  <c r="L195" i="11"/>
  <c r="J195" i="11"/>
  <c r="I195" i="11"/>
  <c r="H195" i="11"/>
  <c r="G195" i="11"/>
  <c r="F195" i="11"/>
  <c r="E195" i="11"/>
  <c r="D195" i="11"/>
  <c r="C195" i="11"/>
  <c r="V194" i="11"/>
  <c r="T194" i="11"/>
  <c r="S194" i="11"/>
  <c r="R194" i="11"/>
  <c r="Q194" i="11"/>
  <c r="P194" i="11"/>
  <c r="O194" i="11"/>
  <c r="N194" i="11"/>
  <c r="M194" i="11"/>
  <c r="L194" i="11"/>
  <c r="J194" i="11"/>
  <c r="I194" i="11"/>
  <c r="H194" i="11"/>
  <c r="G194" i="11"/>
  <c r="F194" i="11"/>
  <c r="E194" i="11"/>
  <c r="D194" i="11"/>
  <c r="C194" i="11"/>
  <c r="V193" i="11"/>
  <c r="T193" i="11"/>
  <c r="S193" i="11"/>
  <c r="R193" i="11"/>
  <c r="Q193" i="11"/>
  <c r="P193" i="11"/>
  <c r="O193" i="11"/>
  <c r="N193" i="11"/>
  <c r="M193" i="11"/>
  <c r="L193" i="11"/>
  <c r="J193" i="11"/>
  <c r="I193" i="11"/>
  <c r="H193" i="11"/>
  <c r="G193" i="11"/>
  <c r="F193" i="11"/>
  <c r="E193" i="11"/>
  <c r="D193" i="11"/>
  <c r="C193" i="11"/>
  <c r="V192" i="11"/>
  <c r="T192" i="11"/>
  <c r="S192" i="11"/>
  <c r="R192" i="11"/>
  <c r="Q192" i="11"/>
  <c r="P192" i="11"/>
  <c r="O192" i="11"/>
  <c r="N192" i="11"/>
  <c r="M192" i="11"/>
  <c r="L192" i="11"/>
  <c r="J192" i="11"/>
  <c r="I192" i="11"/>
  <c r="H192" i="11"/>
  <c r="G192" i="11"/>
  <c r="F192" i="11"/>
  <c r="E192" i="11"/>
  <c r="D192" i="11"/>
  <c r="C192" i="11"/>
  <c r="V191" i="11"/>
  <c r="T191" i="11"/>
  <c r="S191" i="11"/>
  <c r="R191" i="11"/>
  <c r="Q191" i="11"/>
  <c r="P191" i="11"/>
  <c r="O191" i="11"/>
  <c r="N191" i="11"/>
  <c r="M191" i="11"/>
  <c r="L191" i="11"/>
  <c r="J191" i="11"/>
  <c r="I191" i="11"/>
  <c r="I189" i="11" s="1"/>
  <c r="H191" i="11"/>
  <c r="G191" i="11"/>
  <c r="F191" i="11"/>
  <c r="E191" i="11"/>
  <c r="E189" i="11" s="1"/>
  <c r="D191" i="11"/>
  <c r="C191" i="11"/>
  <c r="V190" i="11"/>
  <c r="T190" i="11"/>
  <c r="T189" i="11" s="1"/>
  <c r="S190" i="11"/>
  <c r="R190" i="11"/>
  <c r="Q190" i="11"/>
  <c r="P190" i="11"/>
  <c r="P189" i="11" s="1"/>
  <c r="O190" i="11"/>
  <c r="N190" i="11"/>
  <c r="N189" i="11" s="1"/>
  <c r="M190" i="11"/>
  <c r="L190" i="11"/>
  <c r="L189" i="11" s="1"/>
  <c r="J190" i="11"/>
  <c r="I190" i="11"/>
  <c r="H190" i="11"/>
  <c r="G190" i="11"/>
  <c r="G189" i="11" s="1"/>
  <c r="F190" i="11"/>
  <c r="E190" i="11"/>
  <c r="D190" i="11"/>
  <c r="C190" i="11"/>
  <c r="C189" i="11" s="1"/>
  <c r="V188" i="11"/>
  <c r="T188" i="11"/>
  <c r="S188" i="11"/>
  <c r="R188" i="11"/>
  <c r="Q188" i="11"/>
  <c r="P188" i="11"/>
  <c r="O188" i="11"/>
  <c r="N188" i="11"/>
  <c r="M188" i="11"/>
  <c r="L188" i="11"/>
  <c r="J188" i="11"/>
  <c r="I188" i="11"/>
  <c r="H188" i="11"/>
  <c r="G188" i="11"/>
  <c r="F188" i="11"/>
  <c r="E188" i="11"/>
  <c r="D188" i="11"/>
  <c r="C188" i="11"/>
  <c r="V187" i="11"/>
  <c r="T187" i="11"/>
  <c r="S187" i="11"/>
  <c r="R187" i="11"/>
  <c r="Q187" i="11"/>
  <c r="P187" i="11"/>
  <c r="O187" i="11"/>
  <c r="N187" i="11"/>
  <c r="M187" i="11"/>
  <c r="L187" i="11"/>
  <c r="J187" i="11"/>
  <c r="I187" i="11"/>
  <c r="H187" i="11"/>
  <c r="G187" i="11"/>
  <c r="F187" i="11"/>
  <c r="E187" i="11"/>
  <c r="D187" i="11"/>
  <c r="C187" i="11"/>
  <c r="V186" i="11"/>
  <c r="T186" i="11"/>
  <c r="S186" i="11"/>
  <c r="R186" i="11"/>
  <c r="Q186" i="11"/>
  <c r="P186" i="11"/>
  <c r="O186" i="11"/>
  <c r="N186" i="11"/>
  <c r="M186" i="11"/>
  <c r="L186" i="11"/>
  <c r="J186" i="11"/>
  <c r="I186" i="11"/>
  <c r="H186" i="11"/>
  <c r="G186" i="11"/>
  <c r="F186" i="11"/>
  <c r="E186" i="11"/>
  <c r="D186" i="11"/>
  <c r="C186" i="11"/>
  <c r="V185" i="11"/>
  <c r="T185" i="11"/>
  <c r="S185" i="11"/>
  <c r="R185" i="11"/>
  <c r="Q185" i="11"/>
  <c r="P185" i="11"/>
  <c r="O185" i="11"/>
  <c r="N185" i="11"/>
  <c r="M185" i="11"/>
  <c r="L185" i="11"/>
  <c r="J185" i="11"/>
  <c r="I185" i="11"/>
  <c r="H185" i="11"/>
  <c r="G185" i="11"/>
  <c r="F185" i="11"/>
  <c r="E185" i="11"/>
  <c r="D185" i="11"/>
  <c r="C185" i="11"/>
  <c r="V184" i="11"/>
  <c r="T184" i="11"/>
  <c r="S184" i="11"/>
  <c r="R184" i="11"/>
  <c r="Q184" i="11"/>
  <c r="P184" i="11"/>
  <c r="O184" i="11"/>
  <c r="N184" i="11"/>
  <c r="M184" i="11"/>
  <c r="L184" i="11"/>
  <c r="J184" i="11"/>
  <c r="I184" i="11"/>
  <c r="H184" i="11"/>
  <c r="G184" i="11"/>
  <c r="F184" i="11"/>
  <c r="E184" i="11"/>
  <c r="D184" i="11"/>
  <c r="C184" i="11"/>
  <c r="V183" i="11"/>
  <c r="T183" i="11"/>
  <c r="S183" i="11"/>
  <c r="R183" i="11"/>
  <c r="Q183" i="11"/>
  <c r="P183" i="11"/>
  <c r="O183" i="11"/>
  <c r="N183" i="11"/>
  <c r="M183" i="11"/>
  <c r="L183" i="11"/>
  <c r="J183" i="11"/>
  <c r="I183" i="11"/>
  <c r="H183" i="11"/>
  <c r="G183" i="11"/>
  <c r="F183" i="11"/>
  <c r="E183" i="11"/>
  <c r="D183" i="11"/>
  <c r="C183" i="11"/>
  <c r="V182" i="11"/>
  <c r="T182" i="11"/>
  <c r="S182" i="11"/>
  <c r="R182" i="11"/>
  <c r="Q182" i="11"/>
  <c r="P182" i="11"/>
  <c r="O182" i="11"/>
  <c r="N182" i="11"/>
  <c r="M182" i="11"/>
  <c r="L182" i="11"/>
  <c r="J182" i="11"/>
  <c r="I182" i="11"/>
  <c r="H182" i="11"/>
  <c r="G182" i="11"/>
  <c r="F182" i="11"/>
  <c r="E182" i="11"/>
  <c r="D182" i="11"/>
  <c r="C182" i="11"/>
  <c r="V181" i="11"/>
  <c r="T181" i="11"/>
  <c r="S181" i="11"/>
  <c r="R181" i="11"/>
  <c r="Q181" i="11"/>
  <c r="P181" i="11"/>
  <c r="O181" i="11"/>
  <c r="N181" i="11"/>
  <c r="M181" i="11"/>
  <c r="L181" i="11"/>
  <c r="J181" i="11"/>
  <c r="I181" i="11"/>
  <c r="H181" i="11"/>
  <c r="G181" i="11"/>
  <c r="F181" i="11"/>
  <c r="E181" i="11"/>
  <c r="D181" i="11"/>
  <c r="C181" i="11"/>
  <c r="V180" i="11"/>
  <c r="T180" i="11"/>
  <c r="S180" i="11"/>
  <c r="R180" i="11"/>
  <c r="Q180" i="11"/>
  <c r="P180" i="11"/>
  <c r="O180" i="11"/>
  <c r="N180" i="11"/>
  <c r="M180" i="11"/>
  <c r="L180" i="11"/>
  <c r="J180" i="11"/>
  <c r="I180" i="11"/>
  <c r="H180" i="11"/>
  <c r="G180" i="11"/>
  <c r="F180" i="11"/>
  <c r="E180" i="11"/>
  <c r="D180" i="11"/>
  <c r="C180" i="11"/>
  <c r="V179" i="11"/>
  <c r="T179" i="11"/>
  <c r="S179" i="11"/>
  <c r="R179" i="11"/>
  <c r="Q179" i="11"/>
  <c r="P179" i="11"/>
  <c r="O179" i="11"/>
  <c r="N179" i="11"/>
  <c r="M179" i="11"/>
  <c r="L179" i="11"/>
  <c r="J179" i="11"/>
  <c r="I179" i="11"/>
  <c r="H179" i="11"/>
  <c r="G179" i="11"/>
  <c r="F179" i="11"/>
  <c r="E179" i="11"/>
  <c r="D179" i="11"/>
  <c r="C179" i="11"/>
  <c r="V178" i="11"/>
  <c r="T178" i="11"/>
  <c r="S178" i="11"/>
  <c r="R178" i="11"/>
  <c r="Q178" i="11"/>
  <c r="P178" i="11"/>
  <c r="O178" i="11"/>
  <c r="N178" i="11"/>
  <c r="M178" i="11"/>
  <c r="L178" i="11"/>
  <c r="J178" i="11"/>
  <c r="I178" i="11"/>
  <c r="H178" i="11"/>
  <c r="G178" i="11"/>
  <c r="F178" i="11"/>
  <c r="E178" i="11"/>
  <c r="D178" i="11"/>
  <c r="C178" i="11"/>
  <c r="V177" i="11"/>
  <c r="T177" i="11"/>
  <c r="S177" i="11"/>
  <c r="R177" i="11"/>
  <c r="Q177" i="11"/>
  <c r="P177" i="11"/>
  <c r="O177" i="11"/>
  <c r="N177" i="11"/>
  <c r="M177" i="11"/>
  <c r="L177" i="11"/>
  <c r="K196" i="11"/>
  <c r="J177" i="11"/>
  <c r="I177" i="11"/>
  <c r="H177" i="11"/>
  <c r="G177" i="11"/>
  <c r="F177" i="11"/>
  <c r="E177" i="11"/>
  <c r="D177" i="11"/>
  <c r="C177" i="11"/>
  <c r="V176" i="11"/>
  <c r="T176" i="11"/>
  <c r="S176" i="11"/>
  <c r="R176" i="11"/>
  <c r="Q176" i="11"/>
  <c r="P176" i="11"/>
  <c r="O176" i="11"/>
  <c r="N176" i="11"/>
  <c r="M176" i="11"/>
  <c r="L176" i="11"/>
  <c r="J176" i="11"/>
  <c r="I176" i="11"/>
  <c r="H176" i="11"/>
  <c r="G176" i="11"/>
  <c r="F176" i="11"/>
  <c r="E176" i="11"/>
  <c r="D176" i="11"/>
  <c r="C176" i="11"/>
  <c r="R170" i="11"/>
  <c r="Q170" i="11"/>
  <c r="P170" i="11"/>
  <c r="O170" i="11"/>
  <c r="N170" i="11"/>
  <c r="M170" i="11"/>
  <c r="L170" i="11"/>
  <c r="K170" i="11"/>
  <c r="J170" i="11"/>
  <c r="I170" i="11"/>
  <c r="H170" i="11"/>
  <c r="G170" i="11"/>
  <c r="F170" i="11"/>
  <c r="E170" i="11"/>
  <c r="D170" i="11"/>
  <c r="C170" i="11"/>
  <c r="R169" i="11"/>
  <c r="Q169" i="1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D169" i="11"/>
  <c r="C169" i="11"/>
  <c r="R168" i="11"/>
  <c r="Q168" i="11"/>
  <c r="P168" i="11"/>
  <c r="O168" i="11"/>
  <c r="N168" i="11"/>
  <c r="M168" i="11"/>
  <c r="L168" i="11"/>
  <c r="K168" i="11"/>
  <c r="J168" i="11"/>
  <c r="I168" i="11"/>
  <c r="H168" i="11"/>
  <c r="G168" i="11"/>
  <c r="F168" i="11"/>
  <c r="E168" i="11"/>
  <c r="D168" i="11"/>
  <c r="C168" i="11"/>
  <c r="R167" i="11"/>
  <c r="Q167" i="11"/>
  <c r="P167" i="11"/>
  <c r="O167" i="11"/>
  <c r="N167" i="11"/>
  <c r="M167" i="11"/>
  <c r="L167" i="11"/>
  <c r="K167" i="11"/>
  <c r="J167" i="11"/>
  <c r="I167" i="11"/>
  <c r="H167" i="11"/>
  <c r="G167" i="11"/>
  <c r="F167" i="11"/>
  <c r="E167" i="11"/>
  <c r="D167" i="11"/>
  <c r="C167" i="11"/>
  <c r="R166" i="11"/>
  <c r="Q166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D166" i="11"/>
  <c r="C166" i="11"/>
  <c r="R165" i="11"/>
  <c r="Q165" i="11"/>
  <c r="P165" i="11"/>
  <c r="O165" i="11"/>
  <c r="N165" i="11"/>
  <c r="M165" i="11"/>
  <c r="L165" i="11"/>
  <c r="K165" i="11"/>
  <c r="J165" i="11"/>
  <c r="I165" i="11"/>
  <c r="H165" i="11"/>
  <c r="G165" i="11"/>
  <c r="F165" i="11"/>
  <c r="E165" i="11"/>
  <c r="D165" i="11"/>
  <c r="C165" i="11"/>
  <c r="R164" i="11"/>
  <c r="Q164" i="11"/>
  <c r="P164" i="11"/>
  <c r="O164" i="11"/>
  <c r="N164" i="11"/>
  <c r="M164" i="11"/>
  <c r="L164" i="11"/>
  <c r="K164" i="11"/>
  <c r="J164" i="11"/>
  <c r="I164" i="11"/>
  <c r="H164" i="11"/>
  <c r="G164" i="11"/>
  <c r="F164" i="11"/>
  <c r="E164" i="11"/>
  <c r="D164" i="11"/>
  <c r="C164" i="11"/>
  <c r="R163" i="11"/>
  <c r="Q163" i="11"/>
  <c r="P163" i="11"/>
  <c r="O163" i="11"/>
  <c r="N163" i="11"/>
  <c r="M163" i="11"/>
  <c r="L163" i="11"/>
  <c r="K163" i="11"/>
  <c r="J163" i="11"/>
  <c r="I163" i="11"/>
  <c r="H163" i="11"/>
  <c r="G163" i="11"/>
  <c r="F163" i="11"/>
  <c r="E163" i="11"/>
  <c r="D163" i="11"/>
  <c r="C163" i="11"/>
  <c r="R162" i="11"/>
  <c r="Q162" i="11"/>
  <c r="P162" i="11"/>
  <c r="O162" i="11"/>
  <c r="N162" i="11"/>
  <c r="M162" i="11"/>
  <c r="L162" i="11"/>
  <c r="K162" i="11"/>
  <c r="J162" i="11"/>
  <c r="I162" i="11"/>
  <c r="H162" i="11"/>
  <c r="G162" i="11"/>
  <c r="F162" i="11"/>
  <c r="E162" i="11"/>
  <c r="D162" i="11"/>
  <c r="C162" i="11"/>
  <c r="R161" i="11"/>
  <c r="Q161" i="11"/>
  <c r="P161" i="11"/>
  <c r="O161" i="11"/>
  <c r="N161" i="11"/>
  <c r="M161" i="11"/>
  <c r="L161" i="11"/>
  <c r="K161" i="11"/>
  <c r="J161" i="11"/>
  <c r="I161" i="11"/>
  <c r="H161" i="11"/>
  <c r="G161" i="11"/>
  <c r="F161" i="11"/>
  <c r="E161" i="11"/>
  <c r="D161" i="11"/>
  <c r="C161" i="11"/>
  <c r="R160" i="11"/>
  <c r="R171" i="11" s="1"/>
  <c r="Q160" i="11"/>
  <c r="Q171" i="11" s="1"/>
  <c r="P160" i="11"/>
  <c r="P171" i="11" s="1"/>
  <c r="O160" i="11"/>
  <c r="O171" i="11" s="1"/>
  <c r="N160" i="11"/>
  <c r="N171" i="11" s="1"/>
  <c r="M160" i="11"/>
  <c r="M171" i="11" s="1"/>
  <c r="L160" i="11"/>
  <c r="L171" i="11" s="1"/>
  <c r="K160" i="11"/>
  <c r="K171" i="11" s="1"/>
  <c r="J160" i="11"/>
  <c r="J171" i="11" s="1"/>
  <c r="I160" i="11"/>
  <c r="I171" i="11" s="1"/>
  <c r="H160" i="11"/>
  <c r="H171" i="11" s="1"/>
  <c r="G160" i="11"/>
  <c r="G171" i="11" s="1"/>
  <c r="F160" i="11"/>
  <c r="F171" i="11" s="1"/>
  <c r="E160" i="11"/>
  <c r="E171" i="11" s="1"/>
  <c r="D160" i="11"/>
  <c r="D171" i="11" s="1"/>
  <c r="C160" i="11"/>
  <c r="C171" i="11" s="1"/>
  <c r="R154" i="11"/>
  <c r="Q154" i="11"/>
  <c r="P154" i="11"/>
  <c r="O154" i="11"/>
  <c r="N154" i="11"/>
  <c r="M154" i="11"/>
  <c r="L154" i="11"/>
  <c r="K154" i="11"/>
  <c r="J154" i="11"/>
  <c r="I154" i="11"/>
  <c r="H154" i="11"/>
  <c r="G154" i="11"/>
  <c r="F154" i="11"/>
  <c r="E154" i="11"/>
  <c r="D154" i="11"/>
  <c r="C154" i="11"/>
  <c r="R153" i="11"/>
  <c r="Q153" i="11"/>
  <c r="P153" i="11"/>
  <c r="O153" i="11"/>
  <c r="N153" i="11"/>
  <c r="M153" i="11"/>
  <c r="L153" i="11"/>
  <c r="K153" i="11"/>
  <c r="J153" i="11"/>
  <c r="I153" i="11"/>
  <c r="H153" i="11"/>
  <c r="G153" i="11"/>
  <c r="F153" i="11"/>
  <c r="E153" i="11"/>
  <c r="D153" i="11"/>
  <c r="C153" i="11"/>
  <c r="R152" i="11"/>
  <c r="Q152" i="11"/>
  <c r="P152" i="11"/>
  <c r="O152" i="11"/>
  <c r="N152" i="11"/>
  <c r="M152" i="11"/>
  <c r="L152" i="11"/>
  <c r="K152" i="11"/>
  <c r="J152" i="11"/>
  <c r="I152" i="11"/>
  <c r="H152" i="11"/>
  <c r="G152" i="11"/>
  <c r="F152" i="11"/>
  <c r="E152" i="11"/>
  <c r="D152" i="11"/>
  <c r="C152" i="11"/>
  <c r="R151" i="11"/>
  <c r="Q151" i="11"/>
  <c r="P151" i="11"/>
  <c r="O151" i="11"/>
  <c r="N151" i="11"/>
  <c r="M151" i="11"/>
  <c r="L151" i="11"/>
  <c r="K151" i="11"/>
  <c r="J151" i="11"/>
  <c r="I151" i="11"/>
  <c r="H151" i="11"/>
  <c r="G151" i="11"/>
  <c r="F151" i="11"/>
  <c r="E151" i="11"/>
  <c r="D151" i="11"/>
  <c r="C151" i="11"/>
  <c r="R150" i="11"/>
  <c r="R155" i="11" s="1"/>
  <c r="Q150" i="11"/>
  <c r="Q155" i="11" s="1"/>
  <c r="P150" i="11"/>
  <c r="P155" i="11" s="1"/>
  <c r="O150" i="11"/>
  <c r="O155" i="11" s="1"/>
  <c r="N150" i="11"/>
  <c r="N155" i="11" s="1"/>
  <c r="M150" i="11"/>
  <c r="M155" i="11" s="1"/>
  <c r="L150" i="11"/>
  <c r="L155" i="11" s="1"/>
  <c r="K150" i="11"/>
  <c r="K155" i="11" s="1"/>
  <c r="J150" i="11"/>
  <c r="J155" i="11" s="1"/>
  <c r="I150" i="11"/>
  <c r="I155" i="11" s="1"/>
  <c r="H150" i="11"/>
  <c r="H155" i="11" s="1"/>
  <c r="G150" i="11"/>
  <c r="G155" i="11" s="1"/>
  <c r="F150" i="11"/>
  <c r="F155" i="11" s="1"/>
  <c r="E150" i="11"/>
  <c r="E155" i="11" s="1"/>
  <c r="D150" i="11"/>
  <c r="D155" i="11" s="1"/>
  <c r="C150" i="11"/>
  <c r="C155" i="11" s="1"/>
  <c r="S145" i="11"/>
  <c r="Q145" i="11"/>
  <c r="P145" i="11"/>
  <c r="O145" i="11"/>
  <c r="N145" i="11"/>
  <c r="M145" i="11"/>
  <c r="L145" i="11"/>
  <c r="K145" i="11"/>
  <c r="J145" i="11"/>
  <c r="I145" i="11"/>
  <c r="H145" i="11"/>
  <c r="G145" i="11"/>
  <c r="F145" i="11"/>
  <c r="E145" i="11"/>
  <c r="D145" i="11"/>
  <c r="C145" i="11"/>
  <c r="Q144" i="11"/>
  <c r="P144" i="11"/>
  <c r="O144" i="11"/>
  <c r="N144" i="11"/>
  <c r="M144" i="11"/>
  <c r="L144" i="11"/>
  <c r="K144" i="11"/>
  <c r="J144" i="11"/>
  <c r="I144" i="11"/>
  <c r="H144" i="11"/>
  <c r="G144" i="11"/>
  <c r="F144" i="11"/>
  <c r="E144" i="11"/>
  <c r="D144" i="11"/>
  <c r="C144" i="11"/>
  <c r="Q143" i="11"/>
  <c r="P143" i="11"/>
  <c r="O143" i="11"/>
  <c r="N143" i="11"/>
  <c r="M143" i="11"/>
  <c r="L143" i="11"/>
  <c r="K143" i="11"/>
  <c r="J143" i="11"/>
  <c r="I143" i="11"/>
  <c r="H143" i="11"/>
  <c r="G143" i="11"/>
  <c r="F143" i="11"/>
  <c r="E143" i="11"/>
  <c r="D143" i="11"/>
  <c r="C143" i="11"/>
  <c r="S142" i="11"/>
  <c r="Q142" i="11"/>
  <c r="P142" i="11"/>
  <c r="O142" i="11"/>
  <c r="N142" i="11"/>
  <c r="M142" i="11"/>
  <c r="L142" i="11"/>
  <c r="K142" i="11"/>
  <c r="J142" i="11"/>
  <c r="I142" i="11"/>
  <c r="H142" i="11"/>
  <c r="G142" i="11"/>
  <c r="F142" i="11"/>
  <c r="E142" i="11"/>
  <c r="D142" i="11"/>
  <c r="C142" i="11"/>
  <c r="S141" i="11"/>
  <c r="Q141" i="11"/>
  <c r="P141" i="11"/>
  <c r="O141" i="11"/>
  <c r="N141" i="11"/>
  <c r="M141" i="11"/>
  <c r="L141" i="11"/>
  <c r="K141" i="11"/>
  <c r="J141" i="11"/>
  <c r="I141" i="11"/>
  <c r="H141" i="11"/>
  <c r="G141" i="11"/>
  <c r="F141" i="11"/>
  <c r="E141" i="11"/>
  <c r="D141" i="11"/>
  <c r="C141" i="11"/>
  <c r="S140" i="11"/>
  <c r="Q140" i="11"/>
  <c r="P140" i="11"/>
  <c r="O140" i="11"/>
  <c r="N140" i="11"/>
  <c r="M140" i="11"/>
  <c r="L140" i="11"/>
  <c r="K140" i="11"/>
  <c r="J140" i="11"/>
  <c r="I140" i="11"/>
  <c r="H140" i="11"/>
  <c r="G140" i="11"/>
  <c r="F140" i="11"/>
  <c r="E140" i="11"/>
  <c r="D140" i="11"/>
  <c r="C140" i="11"/>
  <c r="S139" i="11"/>
  <c r="Q139" i="11"/>
  <c r="Q138" i="11" s="1"/>
  <c r="P139" i="11"/>
  <c r="O139" i="11"/>
  <c r="O138" i="11" s="1"/>
  <c r="N139" i="11"/>
  <c r="N138" i="11" s="1"/>
  <c r="M139" i="11"/>
  <c r="M138" i="11" s="1"/>
  <c r="L139" i="11"/>
  <c r="K139" i="11"/>
  <c r="K138" i="11" s="1"/>
  <c r="J139" i="11"/>
  <c r="J138" i="11" s="1"/>
  <c r="I139" i="11"/>
  <c r="I138" i="11" s="1"/>
  <c r="H139" i="11"/>
  <c r="H138" i="11" s="1"/>
  <c r="G139" i="11"/>
  <c r="G138" i="11" s="1"/>
  <c r="F139" i="11"/>
  <c r="F138" i="11" s="1"/>
  <c r="E139" i="11"/>
  <c r="E138" i="11" s="1"/>
  <c r="D139" i="11"/>
  <c r="D138" i="11" s="1"/>
  <c r="C139" i="11"/>
  <c r="C138" i="11" s="1"/>
  <c r="S138" i="11"/>
  <c r="R138" i="11"/>
  <c r="P138" i="11"/>
  <c r="L138" i="11"/>
  <c r="S137" i="11"/>
  <c r="Q137" i="11"/>
  <c r="P137" i="11"/>
  <c r="O137" i="11"/>
  <c r="N137" i="11"/>
  <c r="M137" i="11"/>
  <c r="L137" i="11"/>
  <c r="K137" i="11"/>
  <c r="J137" i="11"/>
  <c r="I137" i="11"/>
  <c r="H137" i="11"/>
  <c r="G137" i="11"/>
  <c r="F137" i="11"/>
  <c r="E137" i="11"/>
  <c r="D137" i="11"/>
  <c r="C137" i="11"/>
  <c r="S136" i="11"/>
  <c r="Q136" i="11"/>
  <c r="P136" i="11"/>
  <c r="O136" i="11"/>
  <c r="N136" i="11"/>
  <c r="M136" i="11"/>
  <c r="L136" i="11"/>
  <c r="K136" i="11"/>
  <c r="J136" i="11"/>
  <c r="H136" i="11"/>
  <c r="G136" i="11"/>
  <c r="F136" i="11"/>
  <c r="S135" i="11"/>
  <c r="Q135" i="11"/>
  <c r="Q134" i="11" s="1"/>
  <c r="P135" i="11"/>
  <c r="O135" i="11"/>
  <c r="N135" i="11"/>
  <c r="M135" i="11"/>
  <c r="L135" i="11"/>
  <c r="K135" i="11"/>
  <c r="J135" i="11"/>
  <c r="I135" i="11"/>
  <c r="I134" i="11" s="1"/>
  <c r="H135" i="11"/>
  <c r="G135" i="11"/>
  <c r="F135" i="11"/>
  <c r="E135" i="11"/>
  <c r="D135" i="11"/>
  <c r="C135" i="11"/>
  <c r="R134" i="11"/>
  <c r="M134" i="11"/>
  <c r="S133" i="11"/>
  <c r="Q133" i="11"/>
  <c r="P133" i="11"/>
  <c r="O133" i="11"/>
  <c r="N133" i="11"/>
  <c r="M133" i="11"/>
  <c r="L133" i="11"/>
  <c r="K133" i="11"/>
  <c r="J133" i="11"/>
  <c r="I133" i="11"/>
  <c r="H133" i="11"/>
  <c r="G133" i="11"/>
  <c r="F133" i="11"/>
  <c r="E133" i="11"/>
  <c r="D133" i="11"/>
  <c r="C133" i="11"/>
  <c r="S132" i="11"/>
  <c r="Q132" i="11"/>
  <c r="P132" i="11"/>
  <c r="O132" i="11"/>
  <c r="N132" i="11"/>
  <c r="M132" i="11"/>
  <c r="L132" i="11"/>
  <c r="K132" i="11"/>
  <c r="J132" i="11"/>
  <c r="I132" i="11"/>
  <c r="H132" i="11"/>
  <c r="G132" i="11"/>
  <c r="F132" i="11"/>
  <c r="E132" i="11"/>
  <c r="D132" i="11"/>
  <c r="C132" i="11"/>
  <c r="S131" i="11"/>
  <c r="Q131" i="11"/>
  <c r="P131" i="11"/>
  <c r="O131" i="11"/>
  <c r="N131" i="11"/>
  <c r="M131" i="11"/>
  <c r="L131" i="11"/>
  <c r="K131" i="11"/>
  <c r="J131" i="11"/>
  <c r="I131" i="11"/>
  <c r="H131" i="11"/>
  <c r="G131" i="11"/>
  <c r="F131" i="11"/>
  <c r="E131" i="11"/>
  <c r="D131" i="11"/>
  <c r="C131" i="11"/>
  <c r="S130" i="11"/>
  <c r="Q130" i="11"/>
  <c r="P130" i="11"/>
  <c r="O130" i="11"/>
  <c r="N130" i="11"/>
  <c r="M130" i="11"/>
  <c r="L130" i="11"/>
  <c r="K130" i="11"/>
  <c r="J130" i="11"/>
  <c r="I130" i="11"/>
  <c r="H130" i="11"/>
  <c r="G130" i="11"/>
  <c r="F130" i="11"/>
  <c r="E130" i="11"/>
  <c r="D130" i="11"/>
  <c r="C130" i="11"/>
  <c r="S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D129" i="11"/>
  <c r="C129" i="11"/>
  <c r="S128" i="11"/>
  <c r="Q128" i="11"/>
  <c r="P128" i="11"/>
  <c r="O128" i="11"/>
  <c r="N128" i="11"/>
  <c r="M128" i="11"/>
  <c r="L128" i="11"/>
  <c r="K128" i="11"/>
  <c r="J128" i="11"/>
  <c r="I128" i="11"/>
  <c r="H128" i="11"/>
  <c r="G128" i="11"/>
  <c r="F128" i="11"/>
  <c r="E128" i="11"/>
  <c r="D128" i="11"/>
  <c r="C128" i="11"/>
  <c r="S127" i="11"/>
  <c r="Q127" i="11"/>
  <c r="P127" i="11"/>
  <c r="O127" i="11"/>
  <c r="N127" i="11"/>
  <c r="M127" i="11"/>
  <c r="L127" i="11"/>
  <c r="K127" i="11"/>
  <c r="J127" i="11"/>
  <c r="I127" i="11"/>
  <c r="H127" i="11"/>
  <c r="G127" i="11"/>
  <c r="F127" i="11"/>
  <c r="E127" i="11"/>
  <c r="D127" i="11"/>
  <c r="C127" i="11"/>
  <c r="S126" i="11"/>
  <c r="Q126" i="11"/>
  <c r="P126" i="11"/>
  <c r="O126" i="11"/>
  <c r="N126" i="11"/>
  <c r="M126" i="11"/>
  <c r="L126" i="11"/>
  <c r="K126" i="11"/>
  <c r="J126" i="11"/>
  <c r="I126" i="11"/>
  <c r="H126" i="11"/>
  <c r="G126" i="11"/>
  <c r="F126" i="11"/>
  <c r="E126" i="11"/>
  <c r="D126" i="11"/>
  <c r="C126" i="11"/>
  <c r="S125" i="11"/>
  <c r="Q125" i="11"/>
  <c r="P125" i="11"/>
  <c r="O125" i="11"/>
  <c r="N125" i="11"/>
  <c r="M125" i="11"/>
  <c r="L125" i="11"/>
  <c r="K125" i="11"/>
  <c r="J125" i="11"/>
  <c r="I125" i="11"/>
  <c r="H125" i="11"/>
  <c r="G125" i="11"/>
  <c r="F125" i="11"/>
  <c r="E125" i="11"/>
  <c r="D125" i="11"/>
  <c r="C125" i="11"/>
  <c r="S124" i="11"/>
  <c r="Q124" i="11"/>
  <c r="P124" i="11"/>
  <c r="O124" i="11"/>
  <c r="N124" i="11"/>
  <c r="M124" i="11"/>
  <c r="L124" i="11"/>
  <c r="K124" i="11"/>
  <c r="J124" i="11"/>
  <c r="I124" i="11"/>
  <c r="H124" i="11"/>
  <c r="G124" i="11"/>
  <c r="F124" i="11"/>
  <c r="E124" i="11"/>
  <c r="D124" i="11"/>
  <c r="C124" i="11"/>
  <c r="S123" i="1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D123" i="11"/>
  <c r="C123" i="11"/>
  <c r="S122" i="11"/>
  <c r="Q122" i="11"/>
  <c r="P122" i="11"/>
  <c r="O122" i="11"/>
  <c r="N122" i="11"/>
  <c r="M122" i="11"/>
  <c r="L122" i="11"/>
  <c r="K122" i="11"/>
  <c r="J122" i="11"/>
  <c r="I122" i="11"/>
  <c r="H122" i="11"/>
  <c r="G122" i="11"/>
  <c r="F122" i="11"/>
  <c r="E122" i="11"/>
  <c r="D122" i="11"/>
  <c r="C122" i="11"/>
  <c r="S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D121" i="11"/>
  <c r="C121" i="11"/>
  <c r="E116" i="11"/>
  <c r="D116" i="11"/>
  <c r="C116" i="11"/>
  <c r="E112" i="11"/>
  <c r="D112" i="11"/>
  <c r="C112" i="11"/>
  <c r="E111" i="11"/>
  <c r="D111" i="11"/>
  <c r="C111" i="11"/>
  <c r="C107" i="11"/>
  <c r="E106" i="11"/>
  <c r="D106" i="11"/>
  <c r="C106" i="11"/>
  <c r="E105" i="11"/>
  <c r="D105" i="11"/>
  <c r="C105" i="11"/>
  <c r="E104" i="11"/>
  <c r="D104" i="11"/>
  <c r="C104" i="11"/>
  <c r="E103" i="11"/>
  <c r="D103" i="11"/>
  <c r="C103" i="11"/>
  <c r="E102" i="11"/>
  <c r="D102" i="11"/>
  <c r="C102" i="11"/>
  <c r="E98" i="11"/>
  <c r="D98" i="11"/>
  <c r="C98" i="11"/>
  <c r="E97" i="11"/>
  <c r="D97" i="11"/>
  <c r="C97" i="11"/>
  <c r="E93" i="11"/>
  <c r="D93" i="11"/>
  <c r="C93" i="11"/>
  <c r="E92" i="11"/>
  <c r="D92" i="11"/>
  <c r="C92" i="11"/>
  <c r="E91" i="11"/>
  <c r="D91" i="11"/>
  <c r="C91" i="11"/>
  <c r="E90" i="11"/>
  <c r="D90" i="11"/>
  <c r="C90" i="11"/>
  <c r="E89" i="11"/>
  <c r="D89" i="11"/>
  <c r="C89" i="11"/>
  <c r="E88" i="11"/>
  <c r="D88" i="11"/>
  <c r="C88" i="11"/>
  <c r="E87" i="11"/>
  <c r="D87" i="11"/>
  <c r="C87" i="11"/>
  <c r="E83" i="11"/>
  <c r="D83" i="11"/>
  <c r="C83" i="11"/>
  <c r="E82" i="11"/>
  <c r="D82" i="11"/>
  <c r="C82" i="11"/>
  <c r="E81" i="11"/>
  <c r="D81" i="11"/>
  <c r="C81" i="11"/>
  <c r="E80" i="11"/>
  <c r="D80" i="11"/>
  <c r="C80" i="11"/>
  <c r="E79" i="11"/>
  <c r="D79" i="11"/>
  <c r="C79" i="11"/>
  <c r="E75" i="11"/>
  <c r="D75" i="11"/>
  <c r="C75" i="11"/>
  <c r="E74" i="11"/>
  <c r="D74" i="11"/>
  <c r="C74" i="11"/>
  <c r="E73" i="11"/>
  <c r="D73" i="11"/>
  <c r="C73" i="11"/>
  <c r="E72" i="11"/>
  <c r="D72" i="11"/>
  <c r="C72" i="11"/>
  <c r="E71" i="11"/>
  <c r="D71" i="11"/>
  <c r="C71" i="11"/>
  <c r="E70" i="11"/>
  <c r="D70" i="11"/>
  <c r="C70" i="11"/>
  <c r="E69" i="11"/>
  <c r="D69" i="11"/>
  <c r="C69" i="11"/>
  <c r="E68" i="11"/>
  <c r="D68" i="11"/>
  <c r="C68" i="11"/>
  <c r="E67" i="11"/>
  <c r="D67" i="11"/>
  <c r="C67" i="11"/>
  <c r="E66" i="11"/>
  <c r="D66" i="11"/>
  <c r="C66" i="11"/>
  <c r="E65" i="11"/>
  <c r="D65" i="11"/>
  <c r="C65" i="11"/>
  <c r="E64" i="11"/>
  <c r="D64" i="11"/>
  <c r="C64" i="11"/>
  <c r="E63" i="11"/>
  <c r="D63" i="11"/>
  <c r="C63" i="11"/>
  <c r="E62" i="11"/>
  <c r="D62" i="11"/>
  <c r="C62" i="11"/>
  <c r="E61" i="11"/>
  <c r="D61" i="11"/>
  <c r="C61" i="11"/>
  <c r="E60" i="11"/>
  <c r="D60" i="11"/>
  <c r="C60" i="11"/>
  <c r="C55" i="11"/>
  <c r="C54" i="11"/>
  <c r="E52" i="11"/>
  <c r="D52" i="11"/>
  <c r="C52" i="11"/>
  <c r="E51" i="11"/>
  <c r="D51" i="11"/>
  <c r="C51" i="11"/>
  <c r="E50" i="11"/>
  <c r="D50" i="11"/>
  <c r="C50" i="11"/>
  <c r="E49" i="11"/>
  <c r="D49" i="11"/>
  <c r="C49" i="11"/>
  <c r="E48" i="11"/>
  <c r="D48" i="11"/>
  <c r="C48" i="11"/>
  <c r="C46" i="11"/>
  <c r="C45" i="11" s="1"/>
  <c r="E44" i="11"/>
  <c r="D44" i="11"/>
  <c r="C44" i="11"/>
  <c r="E43" i="11"/>
  <c r="D43" i="11"/>
  <c r="C43" i="11"/>
  <c r="E42" i="11"/>
  <c r="D42" i="11"/>
  <c r="C42" i="11"/>
  <c r="E41" i="11"/>
  <c r="D41" i="11"/>
  <c r="C41" i="11"/>
  <c r="E40" i="11"/>
  <c r="D40" i="11"/>
  <c r="C40" i="11"/>
  <c r="E39" i="11"/>
  <c r="D39" i="11"/>
  <c r="C39" i="11"/>
  <c r="C37" i="11"/>
  <c r="C36" i="11" s="1"/>
  <c r="E35" i="11"/>
  <c r="D35" i="11"/>
  <c r="D33" i="11" s="1"/>
  <c r="C35" i="11"/>
  <c r="E34" i="11"/>
  <c r="D34" i="11"/>
  <c r="C34" i="11"/>
  <c r="C32" i="11"/>
  <c r="C31" i="11"/>
  <c r="E29" i="11"/>
  <c r="D29" i="11"/>
  <c r="C29" i="11"/>
  <c r="E28" i="11"/>
  <c r="D28" i="11"/>
  <c r="C28" i="11"/>
  <c r="E27" i="11"/>
  <c r="D27" i="11"/>
  <c r="C27" i="11"/>
  <c r="E26" i="11"/>
  <c r="D26" i="11"/>
  <c r="C26" i="11"/>
  <c r="E25" i="11"/>
  <c r="D25" i="11"/>
  <c r="C25" i="11"/>
  <c r="E24" i="11"/>
  <c r="D24" i="11"/>
  <c r="C24" i="11"/>
  <c r="E23" i="11"/>
  <c r="D23" i="11"/>
  <c r="C23" i="11"/>
  <c r="E22" i="11"/>
  <c r="D22" i="11"/>
  <c r="C22" i="11"/>
  <c r="E21" i="11"/>
  <c r="D21" i="11"/>
  <c r="C21" i="11"/>
  <c r="E20" i="11"/>
  <c r="D20" i="11"/>
  <c r="C20" i="11"/>
  <c r="E19" i="11"/>
  <c r="D19" i="11"/>
  <c r="C19" i="11"/>
  <c r="E17" i="11"/>
  <c r="D17" i="11"/>
  <c r="C17" i="11"/>
  <c r="E16" i="11"/>
  <c r="D16" i="11"/>
  <c r="C16" i="11"/>
  <c r="E15" i="11"/>
  <c r="D15" i="11"/>
  <c r="C15" i="11"/>
  <c r="E14" i="11"/>
  <c r="D14" i="11"/>
  <c r="C14" i="11"/>
  <c r="E13" i="11"/>
  <c r="D13" i="11"/>
  <c r="C13" i="11"/>
  <c r="E12" i="11"/>
  <c r="D12" i="11"/>
  <c r="C12" i="11"/>
  <c r="E11" i="11"/>
  <c r="D11" i="11"/>
  <c r="C11" i="11"/>
  <c r="A5" i="11"/>
  <c r="A4" i="11"/>
  <c r="A3" i="11"/>
  <c r="A2" i="11"/>
  <c r="R189" i="11" l="1"/>
  <c r="C99" i="11"/>
  <c r="D99" i="11"/>
  <c r="C201" i="11"/>
  <c r="AB201" i="11" s="1"/>
  <c r="C113" i="11"/>
  <c r="D189" i="11"/>
  <c r="E236" i="11"/>
  <c r="E10" i="11"/>
  <c r="C225" i="11"/>
  <c r="K225" i="11"/>
  <c r="C236" i="11"/>
  <c r="C30" i="11"/>
  <c r="E99" i="11"/>
  <c r="M189" i="11"/>
  <c r="V189" i="11"/>
  <c r="V196" i="11" s="1"/>
  <c r="C202" i="11"/>
  <c r="G225" i="11"/>
  <c r="O225" i="11"/>
  <c r="D47" i="11"/>
  <c r="D84" i="11"/>
  <c r="S134" i="11"/>
  <c r="C203" i="11"/>
  <c r="AB203" i="11" s="1"/>
  <c r="M196" i="11"/>
  <c r="D18" i="11"/>
  <c r="E18" i="11"/>
  <c r="C33" i="11"/>
  <c r="C84" i="11"/>
  <c r="D113" i="11"/>
  <c r="H134" i="11"/>
  <c r="P134" i="11"/>
  <c r="C134" i="11"/>
  <c r="G134" i="11"/>
  <c r="K134" i="11"/>
  <c r="O134" i="11"/>
  <c r="L196" i="11"/>
  <c r="P196" i="11"/>
  <c r="T196" i="11"/>
  <c r="E196" i="11"/>
  <c r="I196" i="11"/>
  <c r="D225" i="11"/>
  <c r="H225" i="11"/>
  <c r="L225" i="11"/>
  <c r="P225" i="11"/>
  <c r="F289" i="11"/>
  <c r="J289" i="11"/>
  <c r="C267" i="11"/>
  <c r="C276" i="11"/>
  <c r="C10" i="11"/>
  <c r="D38" i="11"/>
  <c r="E38" i="11"/>
  <c r="C38" i="11"/>
  <c r="E47" i="11"/>
  <c r="D108" i="11"/>
  <c r="F189" i="11"/>
  <c r="F196" i="11" s="1"/>
  <c r="J189" i="11"/>
  <c r="J196" i="11" s="1"/>
  <c r="O189" i="11"/>
  <c r="S189" i="11"/>
  <c r="H189" i="11"/>
  <c r="H196" i="11" s="1"/>
  <c r="Q189" i="11"/>
  <c r="Q196" i="11" s="1"/>
  <c r="E225" i="11"/>
  <c r="I225" i="11"/>
  <c r="M225" i="11"/>
  <c r="Q225" i="11"/>
  <c r="G289" i="11"/>
  <c r="K289" i="11"/>
  <c r="C18" i="11"/>
  <c r="E33" i="11"/>
  <c r="C53" i="11"/>
  <c r="E76" i="11"/>
  <c r="E84" i="11"/>
  <c r="E94" i="11"/>
  <c r="D94" i="11"/>
  <c r="E113" i="11"/>
  <c r="F134" i="11"/>
  <c r="J134" i="11"/>
  <c r="N134" i="11"/>
  <c r="E134" i="11"/>
  <c r="C200" i="11"/>
  <c r="AB200" i="11" s="1"/>
  <c r="F225" i="11"/>
  <c r="J225" i="11"/>
  <c r="N225" i="11"/>
  <c r="D236" i="11"/>
  <c r="C255" i="11"/>
  <c r="D289" i="11"/>
  <c r="H289" i="11"/>
  <c r="L289" i="11"/>
  <c r="C283" i="11"/>
  <c r="C288" i="11"/>
  <c r="D196" i="11"/>
  <c r="AB202" i="11"/>
  <c r="AA202" i="11"/>
  <c r="K202" i="11" s="1"/>
  <c r="E108" i="11"/>
  <c r="D134" i="11"/>
  <c r="L134" i="11"/>
  <c r="D10" i="11"/>
  <c r="C76" i="11"/>
  <c r="C94" i="11"/>
  <c r="N196" i="11"/>
  <c r="R196" i="11"/>
  <c r="C196" i="11"/>
  <c r="G196" i="11"/>
  <c r="O196" i="11"/>
  <c r="S196" i="11"/>
  <c r="C47" i="11"/>
  <c r="D76" i="11"/>
  <c r="C108" i="11"/>
  <c r="AA200" i="11"/>
  <c r="K200" i="11" s="1"/>
  <c r="AA201" i="11"/>
  <c r="K201" i="11" s="1"/>
  <c r="C289" i="11" l="1"/>
  <c r="E56" i="11"/>
  <c r="D56" i="11"/>
  <c r="AA203" i="11"/>
  <c r="K203" i="11" s="1"/>
  <c r="C56" i="11"/>
  <c r="C295" i="10"/>
  <c r="C294" i="10"/>
  <c r="C293" i="10"/>
  <c r="M288" i="10"/>
  <c r="L288" i="10"/>
  <c r="K288" i="10"/>
  <c r="J288" i="10"/>
  <c r="I288" i="10"/>
  <c r="H288" i="10"/>
  <c r="G288" i="10"/>
  <c r="F288" i="10"/>
  <c r="E288" i="10"/>
  <c r="D288" i="10"/>
  <c r="C287" i="10"/>
  <c r="C286" i="10"/>
  <c r="C285" i="10"/>
  <c r="C284" i="10"/>
  <c r="M283" i="10"/>
  <c r="L283" i="10"/>
  <c r="K283" i="10"/>
  <c r="J283" i="10"/>
  <c r="I283" i="10"/>
  <c r="H283" i="10"/>
  <c r="G283" i="10"/>
  <c r="F283" i="10"/>
  <c r="E283" i="10"/>
  <c r="D283" i="10"/>
  <c r="C282" i="10"/>
  <c r="C281" i="10"/>
  <c r="C280" i="10"/>
  <c r="C279" i="10"/>
  <c r="C278" i="10"/>
  <c r="C277" i="10"/>
  <c r="M276" i="10"/>
  <c r="L276" i="10"/>
  <c r="K276" i="10"/>
  <c r="J276" i="10"/>
  <c r="I276" i="10"/>
  <c r="H276" i="10"/>
  <c r="G276" i="10"/>
  <c r="F276" i="10"/>
  <c r="E276" i="10"/>
  <c r="D276" i="10"/>
  <c r="C275" i="10"/>
  <c r="C274" i="10"/>
  <c r="C273" i="10"/>
  <c r="C272" i="10"/>
  <c r="C271" i="10"/>
  <c r="C270" i="10"/>
  <c r="C269" i="10"/>
  <c r="C268" i="10"/>
  <c r="M267" i="10"/>
  <c r="L267" i="10"/>
  <c r="K267" i="10"/>
  <c r="J267" i="10"/>
  <c r="I267" i="10"/>
  <c r="H267" i="10"/>
  <c r="G267" i="10"/>
  <c r="F267" i="10"/>
  <c r="E267" i="10"/>
  <c r="D267" i="10"/>
  <c r="C266" i="10"/>
  <c r="C265" i="10"/>
  <c r="C264" i="10"/>
  <c r="M263" i="10"/>
  <c r="L263" i="10"/>
  <c r="K263" i="10"/>
  <c r="J263" i="10"/>
  <c r="I263" i="10"/>
  <c r="H263" i="10"/>
  <c r="G263" i="10"/>
  <c r="F263" i="10"/>
  <c r="E263" i="10"/>
  <c r="D263" i="10"/>
  <c r="C262" i="10"/>
  <c r="C261" i="10"/>
  <c r="C260" i="10"/>
  <c r="M259" i="10"/>
  <c r="L259" i="10"/>
  <c r="K259" i="10"/>
  <c r="J259" i="10"/>
  <c r="I259" i="10"/>
  <c r="H259" i="10"/>
  <c r="G259" i="10"/>
  <c r="F259" i="10"/>
  <c r="E259" i="10"/>
  <c r="D259" i="10"/>
  <c r="C258" i="10"/>
  <c r="C257" i="10"/>
  <c r="C259" i="10" s="1"/>
  <c r="C256" i="10"/>
  <c r="M255" i="10"/>
  <c r="M289" i="10" s="1"/>
  <c r="L255" i="10"/>
  <c r="K255" i="10"/>
  <c r="J255" i="10"/>
  <c r="I255" i="10"/>
  <c r="I289" i="10" s="1"/>
  <c r="H255" i="10"/>
  <c r="G255" i="10"/>
  <c r="F255" i="10"/>
  <c r="E255" i="10"/>
  <c r="E289" i="10" s="1"/>
  <c r="D255" i="10"/>
  <c r="C254" i="10"/>
  <c r="C253" i="10"/>
  <c r="C252" i="10"/>
  <c r="C251" i="10"/>
  <c r="C250" i="10"/>
  <c r="AB246" i="10"/>
  <c r="AA246" i="10"/>
  <c r="F246" i="10" s="1"/>
  <c r="AB245" i="10"/>
  <c r="AA245" i="10"/>
  <c r="F245" i="10" s="1"/>
  <c r="AB244" i="10"/>
  <c r="AA244" i="10"/>
  <c r="F244" i="10" s="1"/>
  <c r="D235" i="10"/>
  <c r="C235" i="10"/>
  <c r="D234" i="10"/>
  <c r="C234" i="10"/>
  <c r="D233" i="10"/>
  <c r="C233" i="10"/>
  <c r="D232" i="10"/>
  <c r="C232" i="10"/>
  <c r="E231" i="10"/>
  <c r="D231" i="10"/>
  <c r="C231" i="10"/>
  <c r="D230" i="10"/>
  <c r="C230" i="10"/>
  <c r="E229" i="10"/>
  <c r="D229" i="10"/>
  <c r="C229" i="10"/>
  <c r="D228" i="10"/>
  <c r="C228" i="10"/>
  <c r="Q224" i="10"/>
  <c r="P224" i="10"/>
  <c r="O224" i="10"/>
  <c r="N224" i="10"/>
  <c r="M224" i="10"/>
  <c r="L224" i="10"/>
  <c r="K224" i="10"/>
  <c r="J224" i="10"/>
  <c r="I224" i="10"/>
  <c r="H224" i="10"/>
  <c r="G224" i="10"/>
  <c r="F224" i="10"/>
  <c r="E224" i="10"/>
  <c r="D224" i="10"/>
  <c r="C224" i="10"/>
  <c r="Q223" i="10"/>
  <c r="P223" i="10"/>
  <c r="O223" i="10"/>
  <c r="N223" i="10"/>
  <c r="M223" i="10"/>
  <c r="L223" i="10"/>
  <c r="K223" i="10"/>
  <c r="J223" i="10"/>
  <c r="I223" i="10"/>
  <c r="H223" i="10"/>
  <c r="G223" i="10"/>
  <c r="F223" i="10"/>
  <c r="E223" i="10"/>
  <c r="D223" i="10"/>
  <c r="C223" i="10"/>
  <c r="Q222" i="10"/>
  <c r="P222" i="10"/>
  <c r="O222" i="10"/>
  <c r="N222" i="10"/>
  <c r="M222" i="10"/>
  <c r="L222" i="10"/>
  <c r="K222" i="10"/>
  <c r="J222" i="10"/>
  <c r="I222" i="10"/>
  <c r="H222" i="10"/>
  <c r="G222" i="10"/>
  <c r="F222" i="10"/>
  <c r="E222" i="10"/>
  <c r="D222" i="10"/>
  <c r="C222" i="10"/>
  <c r="Q221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D221" i="10"/>
  <c r="C221" i="10"/>
  <c r="Q220" i="10"/>
  <c r="P220" i="10"/>
  <c r="O220" i="10"/>
  <c r="N220" i="10"/>
  <c r="M220" i="10"/>
  <c r="L220" i="10"/>
  <c r="K220" i="10"/>
  <c r="J220" i="10"/>
  <c r="I220" i="10"/>
  <c r="H220" i="10"/>
  <c r="G220" i="10"/>
  <c r="F220" i="10"/>
  <c r="E220" i="10"/>
  <c r="D220" i="10"/>
  <c r="C220" i="10"/>
  <c r="Q219" i="10"/>
  <c r="P219" i="10"/>
  <c r="O219" i="10"/>
  <c r="N219" i="10"/>
  <c r="M219" i="10"/>
  <c r="L219" i="10"/>
  <c r="K219" i="10"/>
  <c r="J219" i="10"/>
  <c r="I219" i="10"/>
  <c r="H219" i="10"/>
  <c r="G219" i="10"/>
  <c r="F219" i="10"/>
  <c r="E219" i="10"/>
  <c r="D219" i="10"/>
  <c r="C219" i="10"/>
  <c r="Q218" i="10"/>
  <c r="P218" i="10"/>
  <c r="O218" i="10"/>
  <c r="N218" i="10"/>
  <c r="M218" i="10"/>
  <c r="L218" i="10"/>
  <c r="K218" i="10"/>
  <c r="J218" i="10"/>
  <c r="I218" i="10"/>
  <c r="H218" i="10"/>
  <c r="G218" i="10"/>
  <c r="F218" i="10"/>
  <c r="E218" i="10"/>
  <c r="D218" i="10"/>
  <c r="C218" i="10"/>
  <c r="Q217" i="10"/>
  <c r="P217" i="10"/>
  <c r="O217" i="10"/>
  <c r="N217" i="10"/>
  <c r="M217" i="10"/>
  <c r="L217" i="10"/>
  <c r="K217" i="10"/>
  <c r="J217" i="10"/>
  <c r="I217" i="10"/>
  <c r="H217" i="10"/>
  <c r="G217" i="10"/>
  <c r="F217" i="10"/>
  <c r="E217" i="10"/>
  <c r="D217" i="10"/>
  <c r="C217" i="10"/>
  <c r="Q216" i="10"/>
  <c r="P216" i="10"/>
  <c r="O216" i="10"/>
  <c r="N216" i="10"/>
  <c r="M216" i="10"/>
  <c r="L216" i="10"/>
  <c r="K216" i="10"/>
  <c r="J216" i="10"/>
  <c r="I216" i="10"/>
  <c r="H216" i="10"/>
  <c r="G216" i="10"/>
  <c r="F216" i="10"/>
  <c r="E216" i="10"/>
  <c r="D216" i="10"/>
  <c r="C216" i="10"/>
  <c r="Q215" i="10"/>
  <c r="P215" i="10"/>
  <c r="O215" i="10"/>
  <c r="N215" i="10"/>
  <c r="M215" i="10"/>
  <c r="L215" i="10"/>
  <c r="K215" i="10"/>
  <c r="J215" i="10"/>
  <c r="I215" i="10"/>
  <c r="H215" i="10"/>
  <c r="G215" i="10"/>
  <c r="F215" i="10"/>
  <c r="E215" i="10"/>
  <c r="D215" i="10"/>
  <c r="C215" i="10"/>
  <c r="Q214" i="10"/>
  <c r="P214" i="10"/>
  <c r="O214" i="10"/>
  <c r="N214" i="10"/>
  <c r="M214" i="10"/>
  <c r="L214" i="10"/>
  <c r="K214" i="10"/>
  <c r="J214" i="10"/>
  <c r="I214" i="10"/>
  <c r="H214" i="10"/>
  <c r="G214" i="10"/>
  <c r="F214" i="10"/>
  <c r="E214" i="10"/>
  <c r="D214" i="10"/>
  <c r="C214" i="10"/>
  <c r="Q213" i="10"/>
  <c r="P213" i="10"/>
  <c r="O213" i="10"/>
  <c r="N213" i="10"/>
  <c r="M213" i="10"/>
  <c r="L213" i="10"/>
  <c r="K213" i="10"/>
  <c r="J213" i="10"/>
  <c r="I213" i="10"/>
  <c r="H213" i="10"/>
  <c r="G213" i="10"/>
  <c r="F213" i="10"/>
  <c r="E213" i="10"/>
  <c r="D213" i="10"/>
  <c r="C213" i="10"/>
  <c r="D208" i="10"/>
  <c r="C208" i="10"/>
  <c r="D207" i="10"/>
  <c r="C207" i="10"/>
  <c r="F203" i="10"/>
  <c r="E203" i="10"/>
  <c r="F202" i="10"/>
  <c r="E202" i="10"/>
  <c r="F201" i="10"/>
  <c r="E201" i="10"/>
  <c r="F200" i="10"/>
  <c r="E200" i="10"/>
  <c r="V195" i="10"/>
  <c r="U195" i="10"/>
  <c r="U196" i="10" s="1"/>
  <c r="R195" i="10"/>
  <c r="Q195" i="10"/>
  <c r="P195" i="10"/>
  <c r="O195" i="10"/>
  <c r="N195" i="10"/>
  <c r="M195" i="10"/>
  <c r="L195" i="10"/>
  <c r="J195" i="10"/>
  <c r="I195" i="10"/>
  <c r="H195" i="10"/>
  <c r="G195" i="10"/>
  <c r="F195" i="10"/>
  <c r="E195" i="10"/>
  <c r="D195" i="10"/>
  <c r="C195" i="10"/>
  <c r="V194" i="10"/>
  <c r="T194" i="10"/>
  <c r="S194" i="10"/>
  <c r="R194" i="10"/>
  <c r="Q194" i="10"/>
  <c r="P194" i="10"/>
  <c r="O194" i="10"/>
  <c r="N194" i="10"/>
  <c r="M194" i="10"/>
  <c r="L194" i="10"/>
  <c r="J194" i="10"/>
  <c r="I194" i="10"/>
  <c r="H194" i="10"/>
  <c r="G194" i="10"/>
  <c r="F194" i="10"/>
  <c r="E194" i="10"/>
  <c r="D194" i="10"/>
  <c r="C194" i="10"/>
  <c r="V193" i="10"/>
  <c r="T193" i="10"/>
  <c r="S193" i="10"/>
  <c r="R193" i="10"/>
  <c r="Q193" i="10"/>
  <c r="P193" i="10"/>
  <c r="O193" i="10"/>
  <c r="N193" i="10"/>
  <c r="M193" i="10"/>
  <c r="L193" i="10"/>
  <c r="J193" i="10"/>
  <c r="I193" i="10"/>
  <c r="H193" i="10"/>
  <c r="G193" i="10"/>
  <c r="F193" i="10"/>
  <c r="E193" i="10"/>
  <c r="D193" i="10"/>
  <c r="C193" i="10"/>
  <c r="V192" i="10"/>
  <c r="T192" i="10"/>
  <c r="S192" i="10"/>
  <c r="R192" i="10"/>
  <c r="Q192" i="10"/>
  <c r="P192" i="10"/>
  <c r="O192" i="10"/>
  <c r="N192" i="10"/>
  <c r="M192" i="10"/>
  <c r="L192" i="10"/>
  <c r="J192" i="10"/>
  <c r="I192" i="10"/>
  <c r="H192" i="10"/>
  <c r="G192" i="10"/>
  <c r="F192" i="10"/>
  <c r="E192" i="10"/>
  <c r="D192" i="10"/>
  <c r="C192" i="10"/>
  <c r="V191" i="10"/>
  <c r="T191" i="10"/>
  <c r="S191" i="10"/>
  <c r="R191" i="10"/>
  <c r="Q191" i="10"/>
  <c r="P191" i="10"/>
  <c r="O191" i="10"/>
  <c r="N191" i="10"/>
  <c r="M191" i="10"/>
  <c r="L191" i="10"/>
  <c r="J191" i="10"/>
  <c r="I191" i="10"/>
  <c r="H191" i="10"/>
  <c r="G191" i="10"/>
  <c r="F191" i="10"/>
  <c r="E191" i="10"/>
  <c r="D191" i="10"/>
  <c r="C191" i="10"/>
  <c r="V190" i="10"/>
  <c r="T190" i="10"/>
  <c r="S190" i="10"/>
  <c r="R190" i="10"/>
  <c r="Q190" i="10"/>
  <c r="P190" i="10"/>
  <c r="O190" i="10"/>
  <c r="N190" i="10"/>
  <c r="M190" i="10"/>
  <c r="L190" i="10"/>
  <c r="J190" i="10"/>
  <c r="I190" i="10"/>
  <c r="H190" i="10"/>
  <c r="G190" i="10"/>
  <c r="F190" i="10"/>
  <c r="E190" i="10"/>
  <c r="E189" i="10" s="1"/>
  <c r="D190" i="10"/>
  <c r="C190" i="10"/>
  <c r="Q189" i="10"/>
  <c r="N189" i="10"/>
  <c r="V188" i="10"/>
  <c r="T188" i="10"/>
  <c r="S188" i="10"/>
  <c r="R188" i="10"/>
  <c r="Q188" i="10"/>
  <c r="P188" i="10"/>
  <c r="O188" i="10"/>
  <c r="N188" i="10"/>
  <c r="M188" i="10"/>
  <c r="L188" i="10"/>
  <c r="J188" i="10"/>
  <c r="I188" i="10"/>
  <c r="H188" i="10"/>
  <c r="G188" i="10"/>
  <c r="F188" i="10"/>
  <c r="E188" i="10"/>
  <c r="D188" i="10"/>
  <c r="C188" i="10"/>
  <c r="V187" i="10"/>
  <c r="T187" i="10"/>
  <c r="S187" i="10"/>
  <c r="R187" i="10"/>
  <c r="Q187" i="10"/>
  <c r="P187" i="10"/>
  <c r="O187" i="10"/>
  <c r="N187" i="10"/>
  <c r="M187" i="10"/>
  <c r="L187" i="10"/>
  <c r="J187" i="10"/>
  <c r="I187" i="10"/>
  <c r="H187" i="10"/>
  <c r="G187" i="10"/>
  <c r="F187" i="10"/>
  <c r="E187" i="10"/>
  <c r="D187" i="10"/>
  <c r="C187" i="10"/>
  <c r="V186" i="10"/>
  <c r="T186" i="10"/>
  <c r="S186" i="10"/>
  <c r="R186" i="10"/>
  <c r="Q186" i="10"/>
  <c r="P186" i="10"/>
  <c r="O186" i="10"/>
  <c r="N186" i="10"/>
  <c r="M186" i="10"/>
  <c r="L186" i="10"/>
  <c r="J186" i="10"/>
  <c r="I186" i="10"/>
  <c r="H186" i="10"/>
  <c r="G186" i="10"/>
  <c r="F186" i="10"/>
  <c r="E186" i="10"/>
  <c r="D186" i="10"/>
  <c r="C186" i="10"/>
  <c r="V185" i="10"/>
  <c r="T185" i="10"/>
  <c r="S185" i="10"/>
  <c r="R185" i="10"/>
  <c r="Q185" i="10"/>
  <c r="P185" i="10"/>
  <c r="O185" i="10"/>
  <c r="N185" i="10"/>
  <c r="M185" i="10"/>
  <c r="L185" i="10"/>
  <c r="J185" i="10"/>
  <c r="I185" i="10"/>
  <c r="H185" i="10"/>
  <c r="G185" i="10"/>
  <c r="F185" i="10"/>
  <c r="E185" i="10"/>
  <c r="D185" i="10"/>
  <c r="C185" i="10"/>
  <c r="V184" i="10"/>
  <c r="T184" i="10"/>
  <c r="S184" i="10"/>
  <c r="R184" i="10"/>
  <c r="Q184" i="10"/>
  <c r="P184" i="10"/>
  <c r="O184" i="10"/>
  <c r="N184" i="10"/>
  <c r="M184" i="10"/>
  <c r="L184" i="10"/>
  <c r="J184" i="10"/>
  <c r="I184" i="10"/>
  <c r="H184" i="10"/>
  <c r="G184" i="10"/>
  <c r="F184" i="10"/>
  <c r="E184" i="10"/>
  <c r="D184" i="10"/>
  <c r="C184" i="10"/>
  <c r="V183" i="10"/>
  <c r="T183" i="10"/>
  <c r="S183" i="10"/>
  <c r="R183" i="10"/>
  <c r="Q183" i="10"/>
  <c r="P183" i="10"/>
  <c r="O183" i="10"/>
  <c r="N183" i="10"/>
  <c r="M183" i="10"/>
  <c r="L183" i="10"/>
  <c r="J183" i="10"/>
  <c r="I183" i="10"/>
  <c r="H183" i="10"/>
  <c r="G183" i="10"/>
  <c r="F183" i="10"/>
  <c r="E183" i="10"/>
  <c r="D183" i="10"/>
  <c r="C183" i="10"/>
  <c r="V182" i="10"/>
  <c r="T182" i="10"/>
  <c r="S182" i="10"/>
  <c r="R182" i="10"/>
  <c r="Q182" i="10"/>
  <c r="P182" i="10"/>
  <c r="O182" i="10"/>
  <c r="N182" i="10"/>
  <c r="M182" i="10"/>
  <c r="L182" i="10"/>
  <c r="J182" i="10"/>
  <c r="I182" i="10"/>
  <c r="H182" i="10"/>
  <c r="G182" i="10"/>
  <c r="F182" i="10"/>
  <c r="E182" i="10"/>
  <c r="D182" i="10"/>
  <c r="C182" i="10"/>
  <c r="V181" i="10"/>
  <c r="T181" i="10"/>
  <c r="S181" i="10"/>
  <c r="R181" i="10"/>
  <c r="Q181" i="10"/>
  <c r="P181" i="10"/>
  <c r="O181" i="10"/>
  <c r="N181" i="10"/>
  <c r="M181" i="10"/>
  <c r="L181" i="10"/>
  <c r="J181" i="10"/>
  <c r="I181" i="10"/>
  <c r="H181" i="10"/>
  <c r="G181" i="10"/>
  <c r="F181" i="10"/>
  <c r="E181" i="10"/>
  <c r="D181" i="10"/>
  <c r="C181" i="10"/>
  <c r="V180" i="10"/>
  <c r="T180" i="10"/>
  <c r="S180" i="10"/>
  <c r="R180" i="10"/>
  <c r="Q180" i="10"/>
  <c r="P180" i="10"/>
  <c r="O180" i="10"/>
  <c r="N180" i="10"/>
  <c r="M180" i="10"/>
  <c r="L180" i="10"/>
  <c r="J180" i="10"/>
  <c r="I180" i="10"/>
  <c r="H180" i="10"/>
  <c r="G180" i="10"/>
  <c r="F180" i="10"/>
  <c r="E180" i="10"/>
  <c r="D180" i="10"/>
  <c r="C180" i="10"/>
  <c r="V179" i="10"/>
  <c r="T179" i="10"/>
  <c r="S179" i="10"/>
  <c r="R179" i="10"/>
  <c r="Q179" i="10"/>
  <c r="P179" i="10"/>
  <c r="O179" i="10"/>
  <c r="N179" i="10"/>
  <c r="M179" i="10"/>
  <c r="L179" i="10"/>
  <c r="J179" i="10"/>
  <c r="I179" i="10"/>
  <c r="H179" i="10"/>
  <c r="G179" i="10"/>
  <c r="F179" i="10"/>
  <c r="E179" i="10"/>
  <c r="D179" i="10"/>
  <c r="C179" i="10"/>
  <c r="V178" i="10"/>
  <c r="T178" i="10"/>
  <c r="S178" i="10"/>
  <c r="R178" i="10"/>
  <c r="Q178" i="10"/>
  <c r="P178" i="10"/>
  <c r="O178" i="10"/>
  <c r="N178" i="10"/>
  <c r="M178" i="10"/>
  <c r="L178" i="10"/>
  <c r="J178" i="10"/>
  <c r="I178" i="10"/>
  <c r="H178" i="10"/>
  <c r="G178" i="10"/>
  <c r="F178" i="10"/>
  <c r="E178" i="10"/>
  <c r="D178" i="10"/>
  <c r="C178" i="10"/>
  <c r="V177" i="10"/>
  <c r="T177" i="10"/>
  <c r="S177" i="10"/>
  <c r="R177" i="10"/>
  <c r="Q177" i="10"/>
  <c r="P177" i="10"/>
  <c r="O177" i="10"/>
  <c r="N177" i="10"/>
  <c r="M177" i="10"/>
  <c r="L177" i="10"/>
  <c r="K196" i="10"/>
  <c r="J177" i="10"/>
  <c r="I177" i="10"/>
  <c r="H177" i="10"/>
  <c r="G177" i="10"/>
  <c r="F177" i="10"/>
  <c r="E177" i="10"/>
  <c r="D177" i="10"/>
  <c r="C177" i="10"/>
  <c r="V176" i="10"/>
  <c r="T176" i="10"/>
  <c r="S176" i="10"/>
  <c r="R176" i="10"/>
  <c r="Q176" i="10"/>
  <c r="P176" i="10"/>
  <c r="O176" i="10"/>
  <c r="N176" i="10"/>
  <c r="M176" i="10"/>
  <c r="L176" i="10"/>
  <c r="J176" i="10"/>
  <c r="I176" i="10"/>
  <c r="H176" i="10"/>
  <c r="G176" i="10"/>
  <c r="F176" i="10"/>
  <c r="E176" i="10"/>
  <c r="D176" i="10"/>
  <c r="C176" i="10"/>
  <c r="R170" i="10"/>
  <c r="Q170" i="10"/>
  <c r="P170" i="10"/>
  <c r="O170" i="10"/>
  <c r="N170" i="10"/>
  <c r="M170" i="10"/>
  <c r="L170" i="10"/>
  <c r="K170" i="10"/>
  <c r="J170" i="10"/>
  <c r="I170" i="10"/>
  <c r="H170" i="10"/>
  <c r="G170" i="10"/>
  <c r="F170" i="10"/>
  <c r="E170" i="10"/>
  <c r="D170" i="10"/>
  <c r="C170" i="10"/>
  <c r="R169" i="10"/>
  <c r="Q169" i="10"/>
  <c r="P169" i="10"/>
  <c r="O169" i="10"/>
  <c r="N169" i="10"/>
  <c r="M169" i="10"/>
  <c r="L169" i="10"/>
  <c r="K169" i="10"/>
  <c r="J169" i="10"/>
  <c r="I169" i="10"/>
  <c r="H169" i="10"/>
  <c r="G169" i="10"/>
  <c r="F169" i="10"/>
  <c r="E169" i="10"/>
  <c r="D169" i="10"/>
  <c r="C169" i="10"/>
  <c r="R168" i="10"/>
  <c r="Q168" i="10"/>
  <c r="P168" i="10"/>
  <c r="O168" i="10"/>
  <c r="N168" i="10"/>
  <c r="M168" i="10"/>
  <c r="L168" i="10"/>
  <c r="K168" i="10"/>
  <c r="J168" i="10"/>
  <c r="I168" i="10"/>
  <c r="H168" i="10"/>
  <c r="G168" i="10"/>
  <c r="F168" i="10"/>
  <c r="E168" i="10"/>
  <c r="D168" i="10"/>
  <c r="C168" i="10"/>
  <c r="R167" i="10"/>
  <c r="Q167" i="10"/>
  <c r="P167" i="10"/>
  <c r="O167" i="10"/>
  <c r="N167" i="10"/>
  <c r="M167" i="10"/>
  <c r="L167" i="10"/>
  <c r="K167" i="10"/>
  <c r="J167" i="10"/>
  <c r="I167" i="10"/>
  <c r="H167" i="10"/>
  <c r="G167" i="10"/>
  <c r="F167" i="10"/>
  <c r="E167" i="10"/>
  <c r="D167" i="10"/>
  <c r="C167" i="10"/>
  <c r="R166" i="10"/>
  <c r="Q166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D166" i="10"/>
  <c r="C166" i="10"/>
  <c r="R165" i="10"/>
  <c r="Q165" i="10"/>
  <c r="P165" i="10"/>
  <c r="O165" i="10"/>
  <c r="N165" i="10"/>
  <c r="M165" i="10"/>
  <c r="L165" i="10"/>
  <c r="K165" i="10"/>
  <c r="J165" i="10"/>
  <c r="I165" i="10"/>
  <c r="H165" i="10"/>
  <c r="G165" i="10"/>
  <c r="F165" i="10"/>
  <c r="E165" i="10"/>
  <c r="D165" i="10"/>
  <c r="C165" i="10"/>
  <c r="R164" i="10"/>
  <c r="Q164" i="10"/>
  <c r="P164" i="10"/>
  <c r="O164" i="10"/>
  <c r="N164" i="10"/>
  <c r="M164" i="10"/>
  <c r="L164" i="10"/>
  <c r="K164" i="10"/>
  <c r="J164" i="10"/>
  <c r="I164" i="10"/>
  <c r="H164" i="10"/>
  <c r="G164" i="10"/>
  <c r="F164" i="10"/>
  <c r="E164" i="10"/>
  <c r="D164" i="10"/>
  <c r="C164" i="10"/>
  <c r="R163" i="10"/>
  <c r="Q163" i="10"/>
  <c r="P163" i="10"/>
  <c r="O163" i="10"/>
  <c r="N163" i="10"/>
  <c r="M163" i="10"/>
  <c r="L163" i="10"/>
  <c r="K163" i="10"/>
  <c r="J163" i="10"/>
  <c r="I163" i="10"/>
  <c r="H163" i="10"/>
  <c r="G163" i="10"/>
  <c r="F163" i="10"/>
  <c r="E163" i="10"/>
  <c r="D163" i="10"/>
  <c r="C163" i="10"/>
  <c r="R162" i="10"/>
  <c r="Q162" i="10"/>
  <c r="P162" i="10"/>
  <c r="O162" i="10"/>
  <c r="N162" i="10"/>
  <c r="M162" i="10"/>
  <c r="L162" i="10"/>
  <c r="K162" i="10"/>
  <c r="J162" i="10"/>
  <c r="I162" i="10"/>
  <c r="H162" i="10"/>
  <c r="G162" i="10"/>
  <c r="F162" i="10"/>
  <c r="E162" i="10"/>
  <c r="D162" i="10"/>
  <c r="C162" i="10"/>
  <c r="R161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E161" i="10"/>
  <c r="D161" i="10"/>
  <c r="C161" i="10"/>
  <c r="R160" i="10"/>
  <c r="R171" i="10" s="1"/>
  <c r="Q160" i="10"/>
  <c r="Q171" i="10" s="1"/>
  <c r="P160" i="10"/>
  <c r="P171" i="10" s="1"/>
  <c r="O160" i="10"/>
  <c r="O171" i="10" s="1"/>
  <c r="N160" i="10"/>
  <c r="N171" i="10" s="1"/>
  <c r="M160" i="10"/>
  <c r="M171" i="10" s="1"/>
  <c r="L160" i="10"/>
  <c r="L171" i="10" s="1"/>
  <c r="K160" i="10"/>
  <c r="K171" i="10" s="1"/>
  <c r="J160" i="10"/>
  <c r="J171" i="10" s="1"/>
  <c r="I160" i="10"/>
  <c r="I171" i="10" s="1"/>
  <c r="H160" i="10"/>
  <c r="H171" i="10" s="1"/>
  <c r="G160" i="10"/>
  <c r="G171" i="10" s="1"/>
  <c r="F160" i="10"/>
  <c r="F171" i="10" s="1"/>
  <c r="E160" i="10"/>
  <c r="E171" i="10" s="1"/>
  <c r="D160" i="10"/>
  <c r="D171" i="10" s="1"/>
  <c r="C160" i="10"/>
  <c r="C171" i="10" s="1"/>
  <c r="R154" i="10"/>
  <c r="Q154" i="10"/>
  <c r="P154" i="10"/>
  <c r="O154" i="10"/>
  <c r="N154" i="10"/>
  <c r="M154" i="10"/>
  <c r="L154" i="10"/>
  <c r="K154" i="10"/>
  <c r="J154" i="10"/>
  <c r="I154" i="10"/>
  <c r="H154" i="10"/>
  <c r="G154" i="10"/>
  <c r="F154" i="10"/>
  <c r="E154" i="10"/>
  <c r="D154" i="10"/>
  <c r="C154" i="10"/>
  <c r="R153" i="10"/>
  <c r="Q153" i="10"/>
  <c r="P153" i="10"/>
  <c r="O153" i="10"/>
  <c r="N153" i="10"/>
  <c r="M153" i="10"/>
  <c r="L153" i="10"/>
  <c r="K153" i="10"/>
  <c r="J153" i="10"/>
  <c r="I153" i="10"/>
  <c r="H153" i="10"/>
  <c r="G153" i="10"/>
  <c r="F153" i="10"/>
  <c r="E153" i="10"/>
  <c r="D153" i="10"/>
  <c r="C153" i="10"/>
  <c r="R152" i="10"/>
  <c r="Q152" i="10"/>
  <c r="P152" i="10"/>
  <c r="O152" i="10"/>
  <c r="N152" i="10"/>
  <c r="M152" i="10"/>
  <c r="L152" i="10"/>
  <c r="K152" i="10"/>
  <c r="J152" i="10"/>
  <c r="I152" i="10"/>
  <c r="H152" i="10"/>
  <c r="G152" i="10"/>
  <c r="F152" i="10"/>
  <c r="E152" i="10"/>
  <c r="D152" i="10"/>
  <c r="C152" i="10"/>
  <c r="R151" i="10"/>
  <c r="Q151" i="10"/>
  <c r="P151" i="10"/>
  <c r="O151" i="10"/>
  <c r="N151" i="10"/>
  <c r="M151" i="10"/>
  <c r="L151" i="10"/>
  <c r="K151" i="10"/>
  <c r="J151" i="10"/>
  <c r="I151" i="10"/>
  <c r="H151" i="10"/>
  <c r="G151" i="10"/>
  <c r="F151" i="10"/>
  <c r="E151" i="10"/>
  <c r="D151" i="10"/>
  <c r="C151" i="10"/>
  <c r="R150" i="10"/>
  <c r="R155" i="10" s="1"/>
  <c r="Q150" i="10"/>
  <c r="Q155" i="10" s="1"/>
  <c r="P150" i="10"/>
  <c r="P155" i="10" s="1"/>
  <c r="O150" i="10"/>
  <c r="O155" i="10" s="1"/>
  <c r="N150" i="10"/>
  <c r="N155" i="10" s="1"/>
  <c r="M150" i="10"/>
  <c r="M155" i="10" s="1"/>
  <c r="L150" i="10"/>
  <c r="L155" i="10" s="1"/>
  <c r="K150" i="10"/>
  <c r="K155" i="10" s="1"/>
  <c r="J150" i="10"/>
  <c r="J155" i="10" s="1"/>
  <c r="I150" i="10"/>
  <c r="I155" i="10" s="1"/>
  <c r="H150" i="10"/>
  <c r="H155" i="10" s="1"/>
  <c r="G150" i="10"/>
  <c r="G155" i="10" s="1"/>
  <c r="F150" i="10"/>
  <c r="F155" i="10" s="1"/>
  <c r="E150" i="10"/>
  <c r="E155" i="10" s="1"/>
  <c r="D150" i="10"/>
  <c r="D155" i="10" s="1"/>
  <c r="C150" i="10"/>
  <c r="C155" i="10" s="1"/>
  <c r="S145" i="10"/>
  <c r="Q145" i="10"/>
  <c r="P145" i="10"/>
  <c r="O145" i="10"/>
  <c r="N145" i="10"/>
  <c r="M145" i="10"/>
  <c r="L145" i="10"/>
  <c r="K145" i="10"/>
  <c r="J145" i="10"/>
  <c r="I145" i="10"/>
  <c r="H145" i="10"/>
  <c r="G145" i="10"/>
  <c r="F145" i="10"/>
  <c r="E145" i="10"/>
  <c r="D145" i="10"/>
  <c r="C145" i="10"/>
  <c r="Q144" i="10"/>
  <c r="P144" i="10"/>
  <c r="O144" i="10"/>
  <c r="N144" i="10"/>
  <c r="M144" i="10"/>
  <c r="L144" i="10"/>
  <c r="K144" i="10"/>
  <c r="J144" i="10"/>
  <c r="I144" i="10"/>
  <c r="H144" i="10"/>
  <c r="G144" i="10"/>
  <c r="F144" i="10"/>
  <c r="E144" i="10"/>
  <c r="D144" i="10"/>
  <c r="C144" i="10"/>
  <c r="Q143" i="10"/>
  <c r="P143" i="10"/>
  <c r="O143" i="10"/>
  <c r="N143" i="10"/>
  <c r="M143" i="10"/>
  <c r="L143" i="10"/>
  <c r="K143" i="10"/>
  <c r="J143" i="10"/>
  <c r="I143" i="10"/>
  <c r="H143" i="10"/>
  <c r="G143" i="10"/>
  <c r="F143" i="10"/>
  <c r="E143" i="10"/>
  <c r="D143" i="10"/>
  <c r="C143" i="10"/>
  <c r="S142" i="10"/>
  <c r="Q142" i="10"/>
  <c r="P142" i="10"/>
  <c r="O142" i="10"/>
  <c r="N142" i="10"/>
  <c r="M142" i="10"/>
  <c r="L142" i="10"/>
  <c r="K142" i="10"/>
  <c r="J142" i="10"/>
  <c r="I142" i="10"/>
  <c r="H142" i="10"/>
  <c r="G142" i="10"/>
  <c r="F142" i="10"/>
  <c r="E142" i="10"/>
  <c r="D142" i="10"/>
  <c r="C142" i="10"/>
  <c r="S141" i="10"/>
  <c r="Q141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D141" i="10"/>
  <c r="C141" i="10"/>
  <c r="S140" i="10"/>
  <c r="Q140" i="10"/>
  <c r="P140" i="10"/>
  <c r="O140" i="10"/>
  <c r="N140" i="10"/>
  <c r="M140" i="10"/>
  <c r="L140" i="10"/>
  <c r="K140" i="10"/>
  <c r="J140" i="10"/>
  <c r="I140" i="10"/>
  <c r="H140" i="10"/>
  <c r="G140" i="10"/>
  <c r="F140" i="10"/>
  <c r="E140" i="10"/>
  <c r="D140" i="10"/>
  <c r="C140" i="10"/>
  <c r="S139" i="10"/>
  <c r="Q139" i="10"/>
  <c r="Q138" i="10" s="1"/>
  <c r="P139" i="10"/>
  <c r="O139" i="10"/>
  <c r="O138" i="10" s="1"/>
  <c r="N139" i="10"/>
  <c r="N138" i="10" s="1"/>
  <c r="M139" i="10"/>
  <c r="M138" i="10" s="1"/>
  <c r="L139" i="10"/>
  <c r="L138" i="10" s="1"/>
  <c r="K139" i="10"/>
  <c r="K138" i="10" s="1"/>
  <c r="J139" i="10"/>
  <c r="J138" i="10" s="1"/>
  <c r="I139" i="10"/>
  <c r="I138" i="10" s="1"/>
  <c r="H139" i="10"/>
  <c r="G139" i="10"/>
  <c r="G138" i="10" s="1"/>
  <c r="F139" i="10"/>
  <c r="F138" i="10" s="1"/>
  <c r="E139" i="10"/>
  <c r="E138" i="10" s="1"/>
  <c r="D139" i="10"/>
  <c r="D138" i="10" s="1"/>
  <c r="C139" i="10"/>
  <c r="C138" i="10" s="1"/>
  <c r="S138" i="10"/>
  <c r="R138" i="10"/>
  <c r="P138" i="10"/>
  <c r="H138" i="10"/>
  <c r="S137" i="10"/>
  <c r="Q137" i="10"/>
  <c r="P137" i="10"/>
  <c r="O137" i="10"/>
  <c r="N137" i="10"/>
  <c r="M137" i="10"/>
  <c r="L137" i="10"/>
  <c r="K137" i="10"/>
  <c r="J137" i="10"/>
  <c r="I137" i="10"/>
  <c r="H137" i="10"/>
  <c r="G137" i="10"/>
  <c r="F137" i="10"/>
  <c r="E137" i="10"/>
  <c r="D137" i="10"/>
  <c r="C137" i="10"/>
  <c r="S136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D136" i="10"/>
  <c r="C136" i="10"/>
  <c r="S135" i="10"/>
  <c r="Q135" i="10"/>
  <c r="P135" i="10"/>
  <c r="P134" i="10" s="1"/>
  <c r="O135" i="10"/>
  <c r="N135" i="10"/>
  <c r="M135" i="10"/>
  <c r="L135" i="10"/>
  <c r="K135" i="10"/>
  <c r="J135" i="10"/>
  <c r="I135" i="10"/>
  <c r="H135" i="10"/>
  <c r="H134" i="10" s="1"/>
  <c r="G135" i="10"/>
  <c r="F135" i="10"/>
  <c r="E135" i="10"/>
  <c r="D135" i="10"/>
  <c r="C135" i="10"/>
  <c r="R134" i="10"/>
  <c r="Q134" i="10"/>
  <c r="I134" i="10"/>
  <c r="S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D133" i="10"/>
  <c r="C133" i="10"/>
  <c r="S132" i="10"/>
  <c r="Q132" i="10"/>
  <c r="P132" i="10"/>
  <c r="O132" i="10"/>
  <c r="N132" i="10"/>
  <c r="M132" i="10"/>
  <c r="L132" i="10"/>
  <c r="K132" i="10"/>
  <c r="J132" i="10"/>
  <c r="I132" i="10"/>
  <c r="H132" i="10"/>
  <c r="G132" i="10"/>
  <c r="F132" i="10"/>
  <c r="E132" i="10"/>
  <c r="D132" i="10"/>
  <c r="C132" i="10"/>
  <c r="S131" i="10"/>
  <c r="Q131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D131" i="10"/>
  <c r="C131" i="10"/>
  <c r="S130" i="10"/>
  <c r="Q130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D130" i="10"/>
  <c r="C130" i="10"/>
  <c r="S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D129" i="10"/>
  <c r="C129" i="10"/>
  <c r="S128" i="10"/>
  <c r="Q128" i="10"/>
  <c r="P128" i="10"/>
  <c r="O128" i="10"/>
  <c r="N128" i="10"/>
  <c r="M128" i="10"/>
  <c r="L128" i="10"/>
  <c r="K128" i="10"/>
  <c r="J128" i="10"/>
  <c r="I128" i="10"/>
  <c r="H128" i="10"/>
  <c r="G128" i="10"/>
  <c r="F128" i="10"/>
  <c r="E128" i="10"/>
  <c r="D128" i="10"/>
  <c r="C128" i="10"/>
  <c r="S127" i="10"/>
  <c r="Q127" i="10"/>
  <c r="P127" i="10"/>
  <c r="O127" i="10"/>
  <c r="N127" i="10"/>
  <c r="M127" i="10"/>
  <c r="L127" i="10"/>
  <c r="K127" i="10"/>
  <c r="J127" i="10"/>
  <c r="I127" i="10"/>
  <c r="H127" i="10"/>
  <c r="G127" i="10"/>
  <c r="F127" i="10"/>
  <c r="E127" i="10"/>
  <c r="D127" i="10"/>
  <c r="C127" i="10"/>
  <c r="S126" i="10"/>
  <c r="Q126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D126" i="10"/>
  <c r="C126" i="10"/>
  <c r="S125" i="10"/>
  <c r="Q125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D125" i="10"/>
  <c r="C125" i="10"/>
  <c r="S124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E124" i="10"/>
  <c r="D124" i="10"/>
  <c r="C124" i="10"/>
  <c r="S123" i="10"/>
  <c r="Q123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D123" i="10"/>
  <c r="C123" i="10"/>
  <c r="S122" i="10"/>
  <c r="Q122" i="10"/>
  <c r="P122" i="10"/>
  <c r="P121" i="10" s="1"/>
  <c r="O122" i="10"/>
  <c r="O121" i="10" s="1"/>
  <c r="N122" i="10"/>
  <c r="M122" i="10"/>
  <c r="M121" i="10" s="1"/>
  <c r="L122" i="10"/>
  <c r="L121" i="10" s="1"/>
  <c r="K122" i="10"/>
  <c r="K121" i="10" s="1"/>
  <c r="J122" i="10"/>
  <c r="I122" i="10"/>
  <c r="I121" i="10" s="1"/>
  <c r="H122" i="10"/>
  <c r="H121" i="10" s="1"/>
  <c r="G122" i="10"/>
  <c r="G121" i="10" s="1"/>
  <c r="F122" i="10"/>
  <c r="E122" i="10"/>
  <c r="E121" i="10" s="1"/>
  <c r="D122" i="10"/>
  <c r="D121" i="10" s="1"/>
  <c r="C122" i="10"/>
  <c r="C121" i="10" s="1"/>
  <c r="S121" i="10"/>
  <c r="N121" i="10"/>
  <c r="J121" i="10"/>
  <c r="F121" i="10"/>
  <c r="E116" i="10"/>
  <c r="D116" i="10"/>
  <c r="C116" i="10"/>
  <c r="E112" i="10"/>
  <c r="D112" i="10"/>
  <c r="C112" i="10"/>
  <c r="E111" i="10"/>
  <c r="D111" i="10"/>
  <c r="C111" i="10"/>
  <c r="C107" i="10"/>
  <c r="E106" i="10"/>
  <c r="D106" i="10"/>
  <c r="C106" i="10"/>
  <c r="E105" i="10"/>
  <c r="D105" i="10"/>
  <c r="C105" i="10"/>
  <c r="E104" i="10"/>
  <c r="D104" i="10"/>
  <c r="C104" i="10"/>
  <c r="E103" i="10"/>
  <c r="D103" i="10"/>
  <c r="C103" i="10"/>
  <c r="E102" i="10"/>
  <c r="D102" i="10"/>
  <c r="C102" i="10"/>
  <c r="E98" i="10"/>
  <c r="D98" i="10"/>
  <c r="C98" i="10"/>
  <c r="E97" i="10"/>
  <c r="D97" i="10"/>
  <c r="C97" i="10"/>
  <c r="E93" i="10"/>
  <c r="D93" i="10"/>
  <c r="C93" i="10"/>
  <c r="E92" i="10"/>
  <c r="D92" i="10"/>
  <c r="C92" i="10"/>
  <c r="E91" i="10"/>
  <c r="D91" i="10"/>
  <c r="C91" i="10"/>
  <c r="E90" i="10"/>
  <c r="D90" i="10"/>
  <c r="C90" i="10"/>
  <c r="E89" i="10"/>
  <c r="D89" i="10"/>
  <c r="C89" i="10"/>
  <c r="E88" i="10"/>
  <c r="D88" i="10"/>
  <c r="C88" i="10"/>
  <c r="E87" i="10"/>
  <c r="D87" i="10"/>
  <c r="C87" i="10"/>
  <c r="E83" i="10"/>
  <c r="D83" i="10"/>
  <c r="C83" i="10"/>
  <c r="E82" i="10"/>
  <c r="D82" i="10"/>
  <c r="C82" i="10"/>
  <c r="E81" i="10"/>
  <c r="D81" i="10"/>
  <c r="C81" i="10"/>
  <c r="E80" i="10"/>
  <c r="D80" i="10"/>
  <c r="C80" i="10"/>
  <c r="E79" i="10"/>
  <c r="D79" i="10"/>
  <c r="C79" i="10"/>
  <c r="E75" i="10"/>
  <c r="D75" i="10"/>
  <c r="C75" i="10"/>
  <c r="E74" i="10"/>
  <c r="D74" i="10"/>
  <c r="C74" i="10"/>
  <c r="E73" i="10"/>
  <c r="D73" i="10"/>
  <c r="C73" i="10"/>
  <c r="E72" i="10"/>
  <c r="D72" i="10"/>
  <c r="C72" i="10"/>
  <c r="E71" i="10"/>
  <c r="D71" i="10"/>
  <c r="C71" i="10"/>
  <c r="E70" i="10"/>
  <c r="D70" i="10"/>
  <c r="C70" i="10"/>
  <c r="E69" i="10"/>
  <c r="D69" i="10"/>
  <c r="C69" i="10"/>
  <c r="E68" i="10"/>
  <c r="D68" i="10"/>
  <c r="C68" i="10"/>
  <c r="E67" i="10"/>
  <c r="D67" i="10"/>
  <c r="C67" i="10"/>
  <c r="E66" i="10"/>
  <c r="D66" i="10"/>
  <c r="C66" i="10"/>
  <c r="E65" i="10"/>
  <c r="D65" i="10"/>
  <c r="C65" i="10"/>
  <c r="E64" i="10"/>
  <c r="D64" i="10"/>
  <c r="C64" i="10"/>
  <c r="E63" i="10"/>
  <c r="D63" i="10"/>
  <c r="C63" i="10"/>
  <c r="E62" i="10"/>
  <c r="D62" i="10"/>
  <c r="C62" i="10"/>
  <c r="E61" i="10"/>
  <c r="D61" i="10"/>
  <c r="C61" i="10"/>
  <c r="E60" i="10"/>
  <c r="D60" i="10"/>
  <c r="C60" i="10"/>
  <c r="C55" i="10"/>
  <c r="C54" i="10"/>
  <c r="E52" i="10"/>
  <c r="D52" i="10"/>
  <c r="C52" i="10"/>
  <c r="E51" i="10"/>
  <c r="D51" i="10"/>
  <c r="C51" i="10"/>
  <c r="E50" i="10"/>
  <c r="D50" i="10"/>
  <c r="C50" i="10"/>
  <c r="E49" i="10"/>
  <c r="D49" i="10"/>
  <c r="C49" i="10"/>
  <c r="E48" i="10"/>
  <c r="D48" i="10"/>
  <c r="C48" i="10"/>
  <c r="C46" i="10"/>
  <c r="C45" i="10" s="1"/>
  <c r="E44" i="10"/>
  <c r="D44" i="10"/>
  <c r="C44" i="10"/>
  <c r="E43" i="10"/>
  <c r="D43" i="10"/>
  <c r="C43" i="10"/>
  <c r="E42" i="10"/>
  <c r="D42" i="10"/>
  <c r="C42" i="10"/>
  <c r="E41" i="10"/>
  <c r="D41" i="10"/>
  <c r="C41" i="10"/>
  <c r="E40" i="10"/>
  <c r="D40" i="10"/>
  <c r="C40" i="10"/>
  <c r="E39" i="10"/>
  <c r="D39" i="10"/>
  <c r="C39" i="10"/>
  <c r="C37" i="10"/>
  <c r="C36" i="10" s="1"/>
  <c r="E35" i="10"/>
  <c r="D35" i="10"/>
  <c r="C35" i="10"/>
  <c r="E34" i="10"/>
  <c r="D34" i="10"/>
  <c r="C34" i="10"/>
  <c r="C32" i="10"/>
  <c r="C31" i="10"/>
  <c r="E29" i="10"/>
  <c r="D29" i="10"/>
  <c r="C29" i="10"/>
  <c r="E28" i="10"/>
  <c r="D28" i="10"/>
  <c r="C28" i="10"/>
  <c r="E27" i="10"/>
  <c r="D27" i="10"/>
  <c r="C27" i="10"/>
  <c r="E26" i="10"/>
  <c r="D26" i="10"/>
  <c r="C26" i="10"/>
  <c r="E25" i="10"/>
  <c r="D25" i="10"/>
  <c r="C25" i="10"/>
  <c r="E24" i="10"/>
  <c r="D24" i="10"/>
  <c r="C24" i="10"/>
  <c r="E23" i="10"/>
  <c r="D23" i="10"/>
  <c r="C23" i="10"/>
  <c r="E22" i="10"/>
  <c r="D22" i="10"/>
  <c r="C22" i="10"/>
  <c r="E21" i="10"/>
  <c r="D21" i="10"/>
  <c r="C21" i="10"/>
  <c r="E20" i="10"/>
  <c r="D20" i="10"/>
  <c r="C20" i="10"/>
  <c r="E19" i="10"/>
  <c r="D19" i="10"/>
  <c r="C19" i="10"/>
  <c r="E17" i="10"/>
  <c r="D17" i="10"/>
  <c r="C17" i="10"/>
  <c r="E16" i="10"/>
  <c r="D16" i="10"/>
  <c r="C16" i="10"/>
  <c r="E15" i="10"/>
  <c r="D15" i="10"/>
  <c r="C15" i="10"/>
  <c r="E14" i="10"/>
  <c r="D14" i="10"/>
  <c r="C14" i="10"/>
  <c r="E13" i="10"/>
  <c r="D13" i="10"/>
  <c r="C13" i="10"/>
  <c r="E12" i="10"/>
  <c r="D12" i="10"/>
  <c r="C12" i="10"/>
  <c r="E11" i="10"/>
  <c r="D11" i="10"/>
  <c r="C11" i="10"/>
  <c r="A5" i="10"/>
  <c r="A4" i="10"/>
  <c r="A3" i="10"/>
  <c r="A2" i="10"/>
  <c r="C30" i="10" l="1"/>
  <c r="E33" i="10"/>
  <c r="C53" i="10"/>
  <c r="C113" i="10"/>
  <c r="D113" i="10"/>
  <c r="H189" i="10"/>
  <c r="E236" i="10"/>
  <c r="S134" i="10"/>
  <c r="C263" i="10"/>
  <c r="C201" i="10"/>
  <c r="AB201" i="10" s="1"/>
  <c r="C203" i="10"/>
  <c r="AB203" i="10" s="1"/>
  <c r="G134" i="10"/>
  <c r="O134" i="10"/>
  <c r="C33" i="10"/>
  <c r="C84" i="10"/>
  <c r="C99" i="10"/>
  <c r="E113" i="10"/>
  <c r="Q121" i="10"/>
  <c r="C189" i="10"/>
  <c r="C196" i="10" s="1"/>
  <c r="G189" i="10"/>
  <c r="L189" i="10"/>
  <c r="P189" i="10"/>
  <c r="P196" i="10" s="1"/>
  <c r="T189" i="10"/>
  <c r="T196" i="10" s="1"/>
  <c r="I189" i="10"/>
  <c r="R189" i="10"/>
  <c r="C225" i="10"/>
  <c r="G225" i="10"/>
  <c r="K225" i="10"/>
  <c r="O225" i="10"/>
  <c r="C236" i="10"/>
  <c r="C134" i="10"/>
  <c r="K134" i="10"/>
  <c r="E10" i="10"/>
  <c r="D18" i="10"/>
  <c r="E18" i="10"/>
  <c r="D33" i="10"/>
  <c r="D84" i="10"/>
  <c r="J134" i="10"/>
  <c r="E134" i="10"/>
  <c r="M134" i="10"/>
  <c r="D189" i="10"/>
  <c r="M189" i="10"/>
  <c r="V189" i="10"/>
  <c r="V196" i="10" s="1"/>
  <c r="C202" i="10"/>
  <c r="C10" i="10"/>
  <c r="D38" i="10"/>
  <c r="E38" i="10"/>
  <c r="C38" i="10"/>
  <c r="E47" i="10"/>
  <c r="D99" i="10"/>
  <c r="D108" i="10"/>
  <c r="L196" i="10"/>
  <c r="E196" i="10"/>
  <c r="I196" i="10"/>
  <c r="D225" i="10"/>
  <c r="H225" i="10"/>
  <c r="L225" i="10"/>
  <c r="P225" i="10"/>
  <c r="F289" i="10"/>
  <c r="J289" i="10"/>
  <c r="C267" i="10"/>
  <c r="C276" i="10"/>
  <c r="E76" i="10"/>
  <c r="E94" i="10"/>
  <c r="F134" i="10"/>
  <c r="N134" i="10"/>
  <c r="F189" i="10"/>
  <c r="F196" i="10" s="1"/>
  <c r="J189" i="10"/>
  <c r="J196" i="10" s="1"/>
  <c r="O189" i="10"/>
  <c r="O196" i="10" s="1"/>
  <c r="S189" i="10"/>
  <c r="D196" i="10"/>
  <c r="H196" i="10"/>
  <c r="E225" i="10"/>
  <c r="I225" i="10"/>
  <c r="M225" i="10"/>
  <c r="Q225" i="10"/>
  <c r="G289" i="10"/>
  <c r="K289" i="10"/>
  <c r="M196" i="10"/>
  <c r="Q196" i="10"/>
  <c r="C18" i="10"/>
  <c r="E84" i="10"/>
  <c r="D94" i="10"/>
  <c r="D47" i="10"/>
  <c r="E99" i="10"/>
  <c r="N196" i="10"/>
  <c r="R196" i="10"/>
  <c r="C200" i="10"/>
  <c r="AB200" i="10" s="1"/>
  <c r="F225" i="10"/>
  <c r="J225" i="10"/>
  <c r="N225" i="10"/>
  <c r="D236" i="10"/>
  <c r="C255" i="10"/>
  <c r="D289" i="10"/>
  <c r="H289" i="10"/>
  <c r="L289" i="10"/>
  <c r="C283" i="10"/>
  <c r="C288" i="10"/>
  <c r="AB202" i="10"/>
  <c r="AA202" i="10"/>
  <c r="K202" i="10" s="1"/>
  <c r="E108" i="10"/>
  <c r="D134" i="10"/>
  <c r="L134" i="10"/>
  <c r="D10" i="10"/>
  <c r="C76" i="10"/>
  <c r="C94" i="10"/>
  <c r="G196" i="10"/>
  <c r="S196" i="10"/>
  <c r="C47" i="10"/>
  <c r="C56" i="10" s="1"/>
  <c r="D76" i="10"/>
  <c r="C108" i="10"/>
  <c r="C289" i="10"/>
  <c r="AA201" i="10"/>
  <c r="K201" i="10" s="1"/>
  <c r="AA203" i="10"/>
  <c r="K203" i="10" s="1"/>
  <c r="E56" i="10" l="1"/>
  <c r="AA200" i="10"/>
  <c r="K200" i="10" s="1"/>
  <c r="D56" i="10"/>
  <c r="C295" i="6" l="1"/>
  <c r="C294" i="6"/>
  <c r="C293" i="6"/>
  <c r="M288" i="6"/>
  <c r="L288" i="6"/>
  <c r="K288" i="6"/>
  <c r="J288" i="6"/>
  <c r="I288" i="6"/>
  <c r="H288" i="6"/>
  <c r="G288" i="6"/>
  <c r="F288" i="6"/>
  <c r="E288" i="6"/>
  <c r="D288" i="6"/>
  <c r="C287" i="6"/>
  <c r="C286" i="6"/>
  <c r="C285" i="6"/>
  <c r="C284" i="6"/>
  <c r="M283" i="6"/>
  <c r="L283" i="6"/>
  <c r="K283" i="6"/>
  <c r="J283" i="6"/>
  <c r="I283" i="6"/>
  <c r="H283" i="6"/>
  <c r="G283" i="6"/>
  <c r="F283" i="6"/>
  <c r="E283" i="6"/>
  <c r="D283" i="6"/>
  <c r="C282" i="6"/>
  <c r="C281" i="6"/>
  <c r="C280" i="6"/>
  <c r="C279" i="6"/>
  <c r="C278" i="6"/>
  <c r="C277" i="6"/>
  <c r="M276" i="6"/>
  <c r="L276" i="6"/>
  <c r="K276" i="6"/>
  <c r="J276" i="6"/>
  <c r="I276" i="6"/>
  <c r="H276" i="6"/>
  <c r="G276" i="6"/>
  <c r="F276" i="6"/>
  <c r="E276" i="6"/>
  <c r="D276" i="6"/>
  <c r="C275" i="6"/>
  <c r="C274" i="6"/>
  <c r="C273" i="6"/>
  <c r="C272" i="6"/>
  <c r="C271" i="6"/>
  <c r="C270" i="6"/>
  <c r="C269" i="6"/>
  <c r="C268" i="6"/>
  <c r="M267" i="6"/>
  <c r="L267" i="6"/>
  <c r="K267" i="6"/>
  <c r="J267" i="6"/>
  <c r="I267" i="6"/>
  <c r="H267" i="6"/>
  <c r="G267" i="6"/>
  <c r="F267" i="6"/>
  <c r="E267" i="6"/>
  <c r="D267" i="6"/>
  <c r="C266" i="6"/>
  <c r="C265" i="6"/>
  <c r="C264" i="6"/>
  <c r="M263" i="6"/>
  <c r="L263" i="6"/>
  <c r="K263" i="6"/>
  <c r="J263" i="6"/>
  <c r="I263" i="6"/>
  <c r="H263" i="6"/>
  <c r="G263" i="6"/>
  <c r="F263" i="6"/>
  <c r="E263" i="6"/>
  <c r="D263" i="6"/>
  <c r="C262" i="6"/>
  <c r="C261" i="6"/>
  <c r="C263" i="6" s="1"/>
  <c r="C260" i="6"/>
  <c r="M259" i="6"/>
  <c r="L259" i="6"/>
  <c r="K259" i="6"/>
  <c r="J259" i="6"/>
  <c r="I259" i="6"/>
  <c r="H259" i="6"/>
  <c r="G259" i="6"/>
  <c r="F259" i="6"/>
  <c r="E259" i="6"/>
  <c r="D259" i="6"/>
  <c r="C258" i="6"/>
  <c r="C257" i="6"/>
  <c r="C256" i="6"/>
  <c r="M255" i="6"/>
  <c r="L255" i="6"/>
  <c r="L289" i="6" s="1"/>
  <c r="K255" i="6"/>
  <c r="J255" i="6"/>
  <c r="J289" i="6" s="1"/>
  <c r="I255" i="6"/>
  <c r="H255" i="6"/>
  <c r="H289" i="6" s="1"/>
  <c r="G255" i="6"/>
  <c r="F255" i="6"/>
  <c r="F289" i="6" s="1"/>
  <c r="E255" i="6"/>
  <c r="D255" i="6"/>
  <c r="D289" i="6" s="1"/>
  <c r="C254" i="6"/>
  <c r="C253" i="6"/>
  <c r="C252" i="6"/>
  <c r="C251" i="6"/>
  <c r="C255" i="6" s="1"/>
  <c r="C250" i="6"/>
  <c r="AB246" i="6"/>
  <c r="AA246" i="6"/>
  <c r="F246" i="6"/>
  <c r="AB245" i="6"/>
  <c r="AA245" i="6"/>
  <c r="F245" i="6" s="1"/>
  <c r="AB244" i="6"/>
  <c r="AA244" i="6"/>
  <c r="F244" i="6" s="1"/>
  <c r="D235" i="6"/>
  <c r="C235" i="6"/>
  <c r="D234" i="6"/>
  <c r="C234" i="6"/>
  <c r="D233" i="6"/>
  <c r="C233" i="6"/>
  <c r="D232" i="6"/>
  <c r="C232" i="6"/>
  <c r="E231" i="6"/>
  <c r="D231" i="6"/>
  <c r="C231" i="6"/>
  <c r="D230" i="6"/>
  <c r="C230" i="6"/>
  <c r="E229" i="6"/>
  <c r="D229" i="6"/>
  <c r="C229" i="6"/>
  <c r="D228" i="6"/>
  <c r="C228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C221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Q219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C219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C217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Q213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C213" i="6"/>
  <c r="D208" i="6"/>
  <c r="C208" i="6"/>
  <c r="D207" i="6"/>
  <c r="C207" i="6"/>
  <c r="F203" i="6"/>
  <c r="E203" i="6"/>
  <c r="F202" i="6"/>
  <c r="E202" i="6"/>
  <c r="F201" i="6"/>
  <c r="E201" i="6"/>
  <c r="F200" i="6"/>
  <c r="E200" i="6"/>
  <c r="V195" i="6"/>
  <c r="U195" i="6"/>
  <c r="U196" i="6" s="1"/>
  <c r="R195" i="6"/>
  <c r="Q195" i="6"/>
  <c r="P195" i="6"/>
  <c r="O195" i="6"/>
  <c r="N195" i="6"/>
  <c r="M195" i="6"/>
  <c r="L195" i="6"/>
  <c r="J195" i="6"/>
  <c r="I195" i="6"/>
  <c r="H195" i="6"/>
  <c r="G195" i="6"/>
  <c r="F195" i="6"/>
  <c r="E195" i="6"/>
  <c r="D195" i="6"/>
  <c r="C195" i="6"/>
  <c r="V194" i="6"/>
  <c r="T194" i="6"/>
  <c r="S194" i="6"/>
  <c r="R194" i="6"/>
  <c r="Q194" i="6"/>
  <c r="P194" i="6"/>
  <c r="O194" i="6"/>
  <c r="N194" i="6"/>
  <c r="M194" i="6"/>
  <c r="L194" i="6"/>
  <c r="J194" i="6"/>
  <c r="I194" i="6"/>
  <c r="H194" i="6"/>
  <c r="G194" i="6"/>
  <c r="F194" i="6"/>
  <c r="E194" i="6"/>
  <c r="D194" i="6"/>
  <c r="C194" i="6"/>
  <c r="V193" i="6"/>
  <c r="T193" i="6"/>
  <c r="S193" i="6"/>
  <c r="R193" i="6"/>
  <c r="Q193" i="6"/>
  <c r="P193" i="6"/>
  <c r="O193" i="6"/>
  <c r="N193" i="6"/>
  <c r="M193" i="6"/>
  <c r="L193" i="6"/>
  <c r="J193" i="6"/>
  <c r="I193" i="6"/>
  <c r="H193" i="6"/>
  <c r="G193" i="6"/>
  <c r="F193" i="6"/>
  <c r="E193" i="6"/>
  <c r="D193" i="6"/>
  <c r="C193" i="6"/>
  <c r="V192" i="6"/>
  <c r="T192" i="6"/>
  <c r="S192" i="6"/>
  <c r="R192" i="6"/>
  <c r="Q192" i="6"/>
  <c r="P192" i="6"/>
  <c r="O192" i="6"/>
  <c r="N192" i="6"/>
  <c r="M192" i="6"/>
  <c r="L192" i="6"/>
  <c r="J192" i="6"/>
  <c r="I192" i="6"/>
  <c r="H192" i="6"/>
  <c r="G192" i="6"/>
  <c r="F192" i="6"/>
  <c r="E192" i="6"/>
  <c r="D192" i="6"/>
  <c r="C192" i="6"/>
  <c r="V191" i="6"/>
  <c r="T191" i="6"/>
  <c r="S191" i="6"/>
  <c r="R191" i="6"/>
  <c r="Q191" i="6"/>
  <c r="P191" i="6"/>
  <c r="O191" i="6"/>
  <c r="N191" i="6"/>
  <c r="N189" i="6" s="1"/>
  <c r="M191" i="6"/>
  <c r="M189" i="6" s="1"/>
  <c r="L191" i="6"/>
  <c r="J191" i="6"/>
  <c r="I191" i="6"/>
  <c r="I189" i="6" s="1"/>
  <c r="H191" i="6"/>
  <c r="H189" i="6" s="1"/>
  <c r="G191" i="6"/>
  <c r="F191" i="6"/>
  <c r="E191" i="6"/>
  <c r="E189" i="6" s="1"/>
  <c r="D191" i="6"/>
  <c r="D189" i="6" s="1"/>
  <c r="C191" i="6"/>
  <c r="V190" i="6"/>
  <c r="T190" i="6"/>
  <c r="T189" i="6" s="1"/>
  <c r="S190" i="6"/>
  <c r="S189" i="6" s="1"/>
  <c r="R190" i="6"/>
  <c r="Q190" i="6"/>
  <c r="P190" i="6"/>
  <c r="P189" i="6" s="1"/>
  <c r="O190" i="6"/>
  <c r="O189" i="6" s="1"/>
  <c r="N190" i="6"/>
  <c r="M190" i="6"/>
  <c r="L190" i="6"/>
  <c r="L189" i="6" s="1"/>
  <c r="J190" i="6"/>
  <c r="J189" i="6" s="1"/>
  <c r="I190" i="6"/>
  <c r="H190" i="6"/>
  <c r="G190" i="6"/>
  <c r="G189" i="6" s="1"/>
  <c r="F190" i="6"/>
  <c r="F189" i="6" s="1"/>
  <c r="E190" i="6"/>
  <c r="D190" i="6"/>
  <c r="C190" i="6"/>
  <c r="C189" i="6" s="1"/>
  <c r="V189" i="6"/>
  <c r="V188" i="6"/>
  <c r="T188" i="6"/>
  <c r="S188" i="6"/>
  <c r="R188" i="6"/>
  <c r="Q188" i="6"/>
  <c r="P188" i="6"/>
  <c r="O188" i="6"/>
  <c r="N188" i="6"/>
  <c r="M188" i="6"/>
  <c r="L188" i="6"/>
  <c r="J188" i="6"/>
  <c r="I188" i="6"/>
  <c r="H188" i="6"/>
  <c r="G188" i="6"/>
  <c r="F188" i="6"/>
  <c r="E188" i="6"/>
  <c r="D188" i="6"/>
  <c r="C188" i="6"/>
  <c r="V187" i="6"/>
  <c r="T187" i="6"/>
  <c r="S187" i="6"/>
  <c r="R187" i="6"/>
  <c r="Q187" i="6"/>
  <c r="P187" i="6"/>
  <c r="O187" i="6"/>
  <c r="N187" i="6"/>
  <c r="M187" i="6"/>
  <c r="L187" i="6"/>
  <c r="J187" i="6"/>
  <c r="I187" i="6"/>
  <c r="H187" i="6"/>
  <c r="G187" i="6"/>
  <c r="F187" i="6"/>
  <c r="E187" i="6"/>
  <c r="D187" i="6"/>
  <c r="C187" i="6"/>
  <c r="V186" i="6"/>
  <c r="T186" i="6"/>
  <c r="S186" i="6"/>
  <c r="R186" i="6"/>
  <c r="Q186" i="6"/>
  <c r="P186" i="6"/>
  <c r="O186" i="6"/>
  <c r="N186" i="6"/>
  <c r="M186" i="6"/>
  <c r="L186" i="6"/>
  <c r="J186" i="6"/>
  <c r="I186" i="6"/>
  <c r="H186" i="6"/>
  <c r="G186" i="6"/>
  <c r="F186" i="6"/>
  <c r="E186" i="6"/>
  <c r="D186" i="6"/>
  <c r="C186" i="6"/>
  <c r="V185" i="6"/>
  <c r="T185" i="6"/>
  <c r="S185" i="6"/>
  <c r="R185" i="6"/>
  <c r="Q185" i="6"/>
  <c r="P185" i="6"/>
  <c r="O185" i="6"/>
  <c r="N185" i="6"/>
  <c r="M185" i="6"/>
  <c r="L185" i="6"/>
  <c r="J185" i="6"/>
  <c r="I185" i="6"/>
  <c r="H185" i="6"/>
  <c r="G185" i="6"/>
  <c r="F185" i="6"/>
  <c r="E185" i="6"/>
  <c r="D185" i="6"/>
  <c r="C185" i="6"/>
  <c r="V184" i="6"/>
  <c r="T184" i="6"/>
  <c r="S184" i="6"/>
  <c r="R184" i="6"/>
  <c r="Q184" i="6"/>
  <c r="P184" i="6"/>
  <c r="O184" i="6"/>
  <c r="N184" i="6"/>
  <c r="M184" i="6"/>
  <c r="L184" i="6"/>
  <c r="J184" i="6"/>
  <c r="I184" i="6"/>
  <c r="H184" i="6"/>
  <c r="G184" i="6"/>
  <c r="F184" i="6"/>
  <c r="E184" i="6"/>
  <c r="D184" i="6"/>
  <c r="C184" i="6"/>
  <c r="V183" i="6"/>
  <c r="T183" i="6"/>
  <c r="S183" i="6"/>
  <c r="R183" i="6"/>
  <c r="Q183" i="6"/>
  <c r="P183" i="6"/>
  <c r="O183" i="6"/>
  <c r="N183" i="6"/>
  <c r="M183" i="6"/>
  <c r="L183" i="6"/>
  <c r="J183" i="6"/>
  <c r="I183" i="6"/>
  <c r="H183" i="6"/>
  <c r="G183" i="6"/>
  <c r="F183" i="6"/>
  <c r="E183" i="6"/>
  <c r="D183" i="6"/>
  <c r="C183" i="6"/>
  <c r="V182" i="6"/>
  <c r="T182" i="6"/>
  <c r="S182" i="6"/>
  <c r="R182" i="6"/>
  <c r="Q182" i="6"/>
  <c r="P182" i="6"/>
  <c r="O182" i="6"/>
  <c r="N182" i="6"/>
  <c r="M182" i="6"/>
  <c r="L182" i="6"/>
  <c r="J182" i="6"/>
  <c r="I182" i="6"/>
  <c r="H182" i="6"/>
  <c r="G182" i="6"/>
  <c r="F182" i="6"/>
  <c r="E182" i="6"/>
  <c r="D182" i="6"/>
  <c r="C182" i="6"/>
  <c r="V181" i="6"/>
  <c r="T181" i="6"/>
  <c r="S181" i="6"/>
  <c r="R181" i="6"/>
  <c r="Q181" i="6"/>
  <c r="P181" i="6"/>
  <c r="O181" i="6"/>
  <c r="N181" i="6"/>
  <c r="M181" i="6"/>
  <c r="L181" i="6"/>
  <c r="J181" i="6"/>
  <c r="I181" i="6"/>
  <c r="H181" i="6"/>
  <c r="G181" i="6"/>
  <c r="F181" i="6"/>
  <c r="E181" i="6"/>
  <c r="D181" i="6"/>
  <c r="C181" i="6"/>
  <c r="V180" i="6"/>
  <c r="T180" i="6"/>
  <c r="S180" i="6"/>
  <c r="R180" i="6"/>
  <c r="Q180" i="6"/>
  <c r="P180" i="6"/>
  <c r="O180" i="6"/>
  <c r="N180" i="6"/>
  <c r="M180" i="6"/>
  <c r="L180" i="6"/>
  <c r="J180" i="6"/>
  <c r="I180" i="6"/>
  <c r="H180" i="6"/>
  <c r="G180" i="6"/>
  <c r="F180" i="6"/>
  <c r="E180" i="6"/>
  <c r="D180" i="6"/>
  <c r="C180" i="6"/>
  <c r="V179" i="6"/>
  <c r="T179" i="6"/>
  <c r="S179" i="6"/>
  <c r="R179" i="6"/>
  <c r="Q179" i="6"/>
  <c r="P179" i="6"/>
  <c r="O179" i="6"/>
  <c r="N179" i="6"/>
  <c r="M179" i="6"/>
  <c r="L179" i="6"/>
  <c r="J179" i="6"/>
  <c r="I179" i="6"/>
  <c r="H179" i="6"/>
  <c r="G179" i="6"/>
  <c r="F179" i="6"/>
  <c r="E179" i="6"/>
  <c r="D179" i="6"/>
  <c r="C179" i="6"/>
  <c r="V178" i="6"/>
  <c r="T178" i="6"/>
  <c r="S178" i="6"/>
  <c r="R178" i="6"/>
  <c r="Q178" i="6"/>
  <c r="P178" i="6"/>
  <c r="O178" i="6"/>
  <c r="N178" i="6"/>
  <c r="M178" i="6"/>
  <c r="L178" i="6"/>
  <c r="J178" i="6"/>
  <c r="I178" i="6"/>
  <c r="H178" i="6"/>
  <c r="G178" i="6"/>
  <c r="F178" i="6"/>
  <c r="E178" i="6"/>
  <c r="D178" i="6"/>
  <c r="C178" i="6"/>
  <c r="V177" i="6"/>
  <c r="T177" i="6"/>
  <c r="S177" i="6"/>
  <c r="R177" i="6"/>
  <c r="Q177" i="6"/>
  <c r="P177" i="6"/>
  <c r="O177" i="6"/>
  <c r="N177" i="6"/>
  <c r="M177" i="6"/>
  <c r="L177" i="6"/>
  <c r="K196" i="6"/>
  <c r="J177" i="6"/>
  <c r="I177" i="6"/>
  <c r="H177" i="6"/>
  <c r="G177" i="6"/>
  <c r="F177" i="6"/>
  <c r="E177" i="6"/>
  <c r="D177" i="6"/>
  <c r="C177" i="6"/>
  <c r="V176" i="6"/>
  <c r="T176" i="6"/>
  <c r="S176" i="6"/>
  <c r="R176" i="6"/>
  <c r="Q176" i="6"/>
  <c r="P176" i="6"/>
  <c r="O176" i="6"/>
  <c r="N176" i="6"/>
  <c r="M176" i="6"/>
  <c r="L176" i="6"/>
  <c r="J176" i="6"/>
  <c r="I176" i="6"/>
  <c r="H176" i="6"/>
  <c r="G176" i="6"/>
  <c r="F176" i="6"/>
  <c r="E176" i="6"/>
  <c r="D176" i="6"/>
  <c r="C176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R160" i="6"/>
  <c r="R171" i="6" s="1"/>
  <c r="Q160" i="6"/>
  <c r="Q171" i="6" s="1"/>
  <c r="P160" i="6"/>
  <c r="P171" i="6" s="1"/>
  <c r="O160" i="6"/>
  <c r="O171" i="6" s="1"/>
  <c r="N160" i="6"/>
  <c r="N171" i="6" s="1"/>
  <c r="M160" i="6"/>
  <c r="M171" i="6" s="1"/>
  <c r="L160" i="6"/>
  <c r="L171" i="6" s="1"/>
  <c r="K160" i="6"/>
  <c r="K171" i="6" s="1"/>
  <c r="J160" i="6"/>
  <c r="J171" i="6" s="1"/>
  <c r="I160" i="6"/>
  <c r="I171" i="6" s="1"/>
  <c r="H160" i="6"/>
  <c r="H171" i="6" s="1"/>
  <c r="G160" i="6"/>
  <c r="G171" i="6" s="1"/>
  <c r="F160" i="6"/>
  <c r="F171" i="6" s="1"/>
  <c r="E160" i="6"/>
  <c r="E171" i="6" s="1"/>
  <c r="D160" i="6"/>
  <c r="D171" i="6" s="1"/>
  <c r="C160" i="6"/>
  <c r="C171" i="6" s="1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R150" i="6"/>
  <c r="R155" i="6" s="1"/>
  <c r="Q150" i="6"/>
  <c r="Q155" i="6" s="1"/>
  <c r="P150" i="6"/>
  <c r="P155" i="6" s="1"/>
  <c r="O150" i="6"/>
  <c r="O155" i="6" s="1"/>
  <c r="N150" i="6"/>
  <c r="N155" i="6" s="1"/>
  <c r="M150" i="6"/>
  <c r="M155" i="6" s="1"/>
  <c r="L150" i="6"/>
  <c r="L155" i="6" s="1"/>
  <c r="K150" i="6"/>
  <c r="K155" i="6" s="1"/>
  <c r="J150" i="6"/>
  <c r="J155" i="6" s="1"/>
  <c r="I150" i="6"/>
  <c r="I155" i="6" s="1"/>
  <c r="H150" i="6"/>
  <c r="H155" i="6" s="1"/>
  <c r="G150" i="6"/>
  <c r="G155" i="6" s="1"/>
  <c r="F150" i="6"/>
  <c r="F155" i="6" s="1"/>
  <c r="E150" i="6"/>
  <c r="E155" i="6" s="1"/>
  <c r="D150" i="6"/>
  <c r="D155" i="6" s="1"/>
  <c r="C150" i="6"/>
  <c r="C155" i="6" s="1"/>
  <c r="S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S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S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S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S139" i="6"/>
  <c r="Q139" i="6"/>
  <c r="Q138" i="6" s="1"/>
  <c r="P139" i="6"/>
  <c r="O139" i="6"/>
  <c r="O138" i="6" s="1"/>
  <c r="N139" i="6"/>
  <c r="N138" i="6" s="1"/>
  <c r="M139" i="6"/>
  <c r="M138" i="6" s="1"/>
  <c r="L139" i="6"/>
  <c r="L138" i="6" s="1"/>
  <c r="K139" i="6"/>
  <c r="K138" i="6" s="1"/>
  <c r="J139" i="6"/>
  <c r="I139" i="6"/>
  <c r="I138" i="6" s="1"/>
  <c r="H139" i="6"/>
  <c r="H138" i="6" s="1"/>
  <c r="G139" i="6"/>
  <c r="G138" i="6" s="1"/>
  <c r="F139" i="6"/>
  <c r="E139" i="6"/>
  <c r="E138" i="6" s="1"/>
  <c r="D139" i="6"/>
  <c r="D138" i="6" s="1"/>
  <c r="C139" i="6"/>
  <c r="C138" i="6" s="1"/>
  <c r="S138" i="6"/>
  <c r="R138" i="6"/>
  <c r="P138" i="6"/>
  <c r="J138" i="6"/>
  <c r="F138" i="6"/>
  <c r="S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S136" i="6"/>
  <c r="Q136" i="6"/>
  <c r="P136" i="6"/>
  <c r="O136" i="6"/>
  <c r="N136" i="6"/>
  <c r="M136" i="6"/>
  <c r="L136" i="6"/>
  <c r="K136" i="6"/>
  <c r="J136" i="6"/>
  <c r="H136" i="6"/>
  <c r="G136" i="6"/>
  <c r="F136" i="6"/>
  <c r="S135" i="6"/>
  <c r="Q135" i="6"/>
  <c r="P135" i="6"/>
  <c r="O135" i="6"/>
  <c r="N135" i="6"/>
  <c r="M135" i="6"/>
  <c r="M134" i="6" s="1"/>
  <c r="L135" i="6"/>
  <c r="K135" i="6"/>
  <c r="J135" i="6"/>
  <c r="I135" i="6"/>
  <c r="H135" i="6"/>
  <c r="G135" i="6"/>
  <c r="F135" i="6"/>
  <c r="E135" i="6"/>
  <c r="E134" i="6" s="1"/>
  <c r="D135" i="6"/>
  <c r="C135" i="6"/>
  <c r="S134" i="6"/>
  <c r="R134" i="6"/>
  <c r="S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S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S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S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S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S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S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S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S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S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S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S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S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E116" i="6"/>
  <c r="D116" i="6"/>
  <c r="C116" i="6"/>
  <c r="E112" i="6"/>
  <c r="D112" i="6"/>
  <c r="C112" i="6"/>
  <c r="E111" i="6"/>
  <c r="D111" i="6"/>
  <c r="C111" i="6"/>
  <c r="C107" i="6"/>
  <c r="E106" i="6"/>
  <c r="D106" i="6"/>
  <c r="C106" i="6"/>
  <c r="E105" i="6"/>
  <c r="D105" i="6"/>
  <c r="C105" i="6"/>
  <c r="E104" i="6"/>
  <c r="D104" i="6"/>
  <c r="C104" i="6"/>
  <c r="E103" i="6"/>
  <c r="D103" i="6"/>
  <c r="C103" i="6"/>
  <c r="E102" i="6"/>
  <c r="D102" i="6"/>
  <c r="C102" i="6"/>
  <c r="E98" i="6"/>
  <c r="D98" i="6"/>
  <c r="C98" i="6"/>
  <c r="E97" i="6"/>
  <c r="D97" i="6"/>
  <c r="C97" i="6"/>
  <c r="E93" i="6"/>
  <c r="D93" i="6"/>
  <c r="C93" i="6"/>
  <c r="E92" i="6"/>
  <c r="D92" i="6"/>
  <c r="C92" i="6"/>
  <c r="E91" i="6"/>
  <c r="D91" i="6"/>
  <c r="C91" i="6"/>
  <c r="E90" i="6"/>
  <c r="D90" i="6"/>
  <c r="C90" i="6"/>
  <c r="E89" i="6"/>
  <c r="D89" i="6"/>
  <c r="C89" i="6"/>
  <c r="E88" i="6"/>
  <c r="D88" i="6"/>
  <c r="C88" i="6"/>
  <c r="E87" i="6"/>
  <c r="E94" i="6" s="1"/>
  <c r="D87" i="6"/>
  <c r="C87" i="6"/>
  <c r="E83" i="6"/>
  <c r="D83" i="6"/>
  <c r="C83" i="6"/>
  <c r="E82" i="6"/>
  <c r="D82" i="6"/>
  <c r="C82" i="6"/>
  <c r="E81" i="6"/>
  <c r="D81" i="6"/>
  <c r="C81" i="6"/>
  <c r="E80" i="6"/>
  <c r="D80" i="6"/>
  <c r="C80" i="6"/>
  <c r="E79" i="6"/>
  <c r="D79" i="6"/>
  <c r="C79" i="6"/>
  <c r="E75" i="6"/>
  <c r="D75" i="6"/>
  <c r="C75" i="6"/>
  <c r="E74" i="6"/>
  <c r="D74" i="6"/>
  <c r="C74" i="6"/>
  <c r="E73" i="6"/>
  <c r="D73" i="6"/>
  <c r="C73" i="6"/>
  <c r="E72" i="6"/>
  <c r="D72" i="6"/>
  <c r="C72" i="6"/>
  <c r="E71" i="6"/>
  <c r="D71" i="6"/>
  <c r="C71" i="6"/>
  <c r="E70" i="6"/>
  <c r="D70" i="6"/>
  <c r="C70" i="6"/>
  <c r="E69" i="6"/>
  <c r="D69" i="6"/>
  <c r="C69" i="6"/>
  <c r="E68" i="6"/>
  <c r="D68" i="6"/>
  <c r="C68" i="6"/>
  <c r="E67" i="6"/>
  <c r="D67" i="6"/>
  <c r="C67" i="6"/>
  <c r="E66" i="6"/>
  <c r="D66" i="6"/>
  <c r="C66" i="6"/>
  <c r="E65" i="6"/>
  <c r="D65" i="6"/>
  <c r="C65" i="6"/>
  <c r="E64" i="6"/>
  <c r="D64" i="6"/>
  <c r="C64" i="6"/>
  <c r="E63" i="6"/>
  <c r="D63" i="6"/>
  <c r="C63" i="6"/>
  <c r="E62" i="6"/>
  <c r="D62" i="6"/>
  <c r="C62" i="6"/>
  <c r="E61" i="6"/>
  <c r="D61" i="6"/>
  <c r="C61" i="6"/>
  <c r="E60" i="6"/>
  <c r="D60" i="6"/>
  <c r="D76" i="6" s="1"/>
  <c r="C60" i="6"/>
  <c r="C55" i="6"/>
  <c r="C54" i="6"/>
  <c r="E52" i="6"/>
  <c r="D52" i="6"/>
  <c r="C52" i="6"/>
  <c r="E51" i="6"/>
  <c r="D51" i="6"/>
  <c r="C51" i="6"/>
  <c r="E50" i="6"/>
  <c r="D50" i="6"/>
  <c r="C50" i="6"/>
  <c r="E49" i="6"/>
  <c r="D49" i="6"/>
  <c r="C49" i="6"/>
  <c r="E48" i="6"/>
  <c r="D48" i="6"/>
  <c r="C48" i="6"/>
  <c r="C46" i="6"/>
  <c r="C45" i="6" s="1"/>
  <c r="E44" i="6"/>
  <c r="D44" i="6"/>
  <c r="C44" i="6"/>
  <c r="E43" i="6"/>
  <c r="D43" i="6"/>
  <c r="C43" i="6"/>
  <c r="E42" i="6"/>
  <c r="D42" i="6"/>
  <c r="C42" i="6"/>
  <c r="E41" i="6"/>
  <c r="D41" i="6"/>
  <c r="C41" i="6"/>
  <c r="E40" i="6"/>
  <c r="D40" i="6"/>
  <c r="C40" i="6"/>
  <c r="E39" i="6"/>
  <c r="D39" i="6"/>
  <c r="C39" i="6"/>
  <c r="C37" i="6"/>
  <c r="C36" i="6" s="1"/>
  <c r="E35" i="6"/>
  <c r="D35" i="6"/>
  <c r="C35" i="6"/>
  <c r="E34" i="6"/>
  <c r="D34" i="6"/>
  <c r="C34" i="6"/>
  <c r="C32" i="6"/>
  <c r="C31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23" i="6"/>
  <c r="D23" i="6"/>
  <c r="C23" i="6"/>
  <c r="E22" i="6"/>
  <c r="D22" i="6"/>
  <c r="C22" i="6"/>
  <c r="E21" i="6"/>
  <c r="D21" i="6"/>
  <c r="C21" i="6"/>
  <c r="E20" i="6"/>
  <c r="D20" i="6"/>
  <c r="C20" i="6"/>
  <c r="E19" i="6"/>
  <c r="D19" i="6"/>
  <c r="C19" i="6"/>
  <c r="E17" i="6"/>
  <c r="D17" i="6"/>
  <c r="C17" i="6"/>
  <c r="E16" i="6"/>
  <c r="D16" i="6"/>
  <c r="C16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A5" i="6"/>
  <c r="A4" i="6"/>
  <c r="A3" i="6"/>
  <c r="A2" i="6"/>
  <c r="D33" i="6" l="1"/>
  <c r="D113" i="6"/>
  <c r="C203" i="6"/>
  <c r="AB203" i="6" s="1"/>
  <c r="C267" i="6"/>
  <c r="C276" i="6"/>
  <c r="Q189" i="6"/>
  <c r="E18" i="6"/>
  <c r="F134" i="6"/>
  <c r="J134" i="6"/>
  <c r="N134" i="6"/>
  <c r="R189" i="6"/>
  <c r="C283" i="6"/>
  <c r="Q134" i="6"/>
  <c r="D225" i="6"/>
  <c r="P225" i="6"/>
  <c r="D47" i="6"/>
  <c r="C94" i="6"/>
  <c r="C201" i="6"/>
  <c r="AB201" i="6" s="1"/>
  <c r="E38" i="6"/>
  <c r="C113" i="6"/>
  <c r="I134" i="6"/>
  <c r="C200" i="6"/>
  <c r="H225" i="6"/>
  <c r="L225" i="6"/>
  <c r="C18" i="6"/>
  <c r="C99" i="6"/>
  <c r="E113" i="6"/>
  <c r="C134" i="6"/>
  <c r="G134" i="6"/>
  <c r="K134" i="6"/>
  <c r="O134" i="6"/>
  <c r="F225" i="6"/>
  <c r="J225" i="6"/>
  <c r="N225" i="6"/>
  <c r="D94" i="6"/>
  <c r="L196" i="6"/>
  <c r="P196" i="6"/>
  <c r="T196" i="6"/>
  <c r="E196" i="6"/>
  <c r="I196" i="6"/>
  <c r="C10" i="6"/>
  <c r="C33" i="6"/>
  <c r="C38" i="6"/>
  <c r="C53" i="6"/>
  <c r="E76" i="6"/>
  <c r="E99" i="6"/>
  <c r="D196" i="6"/>
  <c r="H196" i="6"/>
  <c r="O196" i="6"/>
  <c r="S196" i="6"/>
  <c r="E225" i="6"/>
  <c r="I225" i="6"/>
  <c r="M225" i="6"/>
  <c r="Q225" i="6"/>
  <c r="G289" i="6"/>
  <c r="K289" i="6"/>
  <c r="C259" i="6"/>
  <c r="C47" i="6"/>
  <c r="N196" i="6"/>
  <c r="R196" i="6"/>
  <c r="C196" i="6"/>
  <c r="G196" i="6"/>
  <c r="D236" i="6"/>
  <c r="C288" i="6"/>
  <c r="D10" i="6"/>
  <c r="E10" i="6"/>
  <c r="C30" i="6"/>
  <c r="E33" i="6"/>
  <c r="C76" i="6"/>
  <c r="C84" i="6"/>
  <c r="D84" i="6"/>
  <c r="D99" i="6"/>
  <c r="D108" i="6"/>
  <c r="F196" i="6"/>
  <c r="J196" i="6"/>
  <c r="M196" i="6"/>
  <c r="Q196" i="6"/>
  <c r="C202" i="6"/>
  <c r="AB202" i="6" s="1"/>
  <c r="C225" i="6"/>
  <c r="G225" i="6"/>
  <c r="K225" i="6"/>
  <c r="O225" i="6"/>
  <c r="C236" i="6"/>
  <c r="E236" i="6"/>
  <c r="E289" i="6"/>
  <c r="I289" i="6"/>
  <c r="M289" i="6"/>
  <c r="D38" i="6"/>
  <c r="E84" i="6"/>
  <c r="D18" i="6"/>
  <c r="E47" i="6"/>
  <c r="E108" i="6"/>
  <c r="D134" i="6"/>
  <c r="H134" i="6"/>
  <c r="L134" i="6"/>
  <c r="P134" i="6"/>
  <c r="V196" i="6"/>
  <c r="C108" i="6"/>
  <c r="AB200" i="6"/>
  <c r="AA200" i="6"/>
  <c r="K200" i="6" s="1"/>
  <c r="C289" i="6"/>
  <c r="AA201" i="6"/>
  <c r="K201" i="6" s="1"/>
  <c r="AA203" i="6"/>
  <c r="K203" i="6" s="1"/>
  <c r="D56" i="6" l="1"/>
  <c r="E56" i="6"/>
  <c r="C56" i="6"/>
  <c r="AA202" i="6"/>
  <c r="K202" i="6" s="1"/>
  <c r="C295" i="5"/>
  <c r="C294" i="5"/>
  <c r="C293" i="5"/>
  <c r="M288" i="5"/>
  <c r="L288" i="5"/>
  <c r="K288" i="5"/>
  <c r="J288" i="5"/>
  <c r="I288" i="5"/>
  <c r="H288" i="5"/>
  <c r="G288" i="5"/>
  <c r="F288" i="5"/>
  <c r="E288" i="5"/>
  <c r="D288" i="5"/>
  <c r="C287" i="5"/>
  <c r="C286" i="5"/>
  <c r="C285" i="5"/>
  <c r="C284" i="5"/>
  <c r="M283" i="5"/>
  <c r="L283" i="5"/>
  <c r="K283" i="5"/>
  <c r="J283" i="5"/>
  <c r="I283" i="5"/>
  <c r="H283" i="5"/>
  <c r="G283" i="5"/>
  <c r="F283" i="5"/>
  <c r="E283" i="5"/>
  <c r="D283" i="5"/>
  <c r="C282" i="5"/>
  <c r="C281" i="5"/>
  <c r="C280" i="5"/>
  <c r="C279" i="5"/>
  <c r="C278" i="5"/>
  <c r="C277" i="5"/>
  <c r="M276" i="5"/>
  <c r="L276" i="5"/>
  <c r="K276" i="5"/>
  <c r="J276" i="5"/>
  <c r="I276" i="5"/>
  <c r="H276" i="5"/>
  <c r="G276" i="5"/>
  <c r="F276" i="5"/>
  <c r="E276" i="5"/>
  <c r="D276" i="5"/>
  <c r="C275" i="5"/>
  <c r="C274" i="5"/>
  <c r="C273" i="5"/>
  <c r="C272" i="5"/>
  <c r="C271" i="5"/>
  <c r="C270" i="5"/>
  <c r="C269" i="5"/>
  <c r="C268" i="5"/>
  <c r="M267" i="5"/>
  <c r="L267" i="5"/>
  <c r="K267" i="5"/>
  <c r="J267" i="5"/>
  <c r="I267" i="5"/>
  <c r="H267" i="5"/>
  <c r="G267" i="5"/>
  <c r="F267" i="5"/>
  <c r="E267" i="5"/>
  <c r="D267" i="5"/>
  <c r="C266" i="5"/>
  <c r="C265" i="5"/>
  <c r="C264" i="5"/>
  <c r="M263" i="5"/>
  <c r="L263" i="5"/>
  <c r="K263" i="5"/>
  <c r="J263" i="5"/>
  <c r="I263" i="5"/>
  <c r="H263" i="5"/>
  <c r="G263" i="5"/>
  <c r="F263" i="5"/>
  <c r="E263" i="5"/>
  <c r="D263" i="5"/>
  <c r="C262" i="5"/>
  <c r="C261" i="5"/>
  <c r="C263" i="5" s="1"/>
  <c r="C260" i="5"/>
  <c r="M259" i="5"/>
  <c r="L259" i="5"/>
  <c r="K259" i="5"/>
  <c r="J259" i="5"/>
  <c r="I259" i="5"/>
  <c r="H259" i="5"/>
  <c r="G259" i="5"/>
  <c r="F259" i="5"/>
  <c r="E259" i="5"/>
  <c r="D259" i="5"/>
  <c r="C258" i="5"/>
  <c r="C257" i="5"/>
  <c r="C256" i="5"/>
  <c r="M255" i="5"/>
  <c r="M289" i="5" s="1"/>
  <c r="L255" i="5"/>
  <c r="L289" i="5" s="1"/>
  <c r="K255" i="5"/>
  <c r="K289" i="5" s="1"/>
  <c r="J255" i="5"/>
  <c r="J289" i="5" s="1"/>
  <c r="I255" i="5"/>
  <c r="I289" i="5" s="1"/>
  <c r="H255" i="5"/>
  <c r="H289" i="5" s="1"/>
  <c r="G255" i="5"/>
  <c r="G289" i="5" s="1"/>
  <c r="F255" i="5"/>
  <c r="F289" i="5" s="1"/>
  <c r="E255" i="5"/>
  <c r="E289" i="5" s="1"/>
  <c r="D255" i="5"/>
  <c r="D289" i="5" s="1"/>
  <c r="C254" i="5"/>
  <c r="C253" i="5"/>
  <c r="C252" i="5"/>
  <c r="C251" i="5"/>
  <c r="C255" i="5" s="1"/>
  <c r="C250" i="5"/>
  <c r="AB246" i="5"/>
  <c r="AA246" i="5"/>
  <c r="F246" i="5" s="1"/>
  <c r="AB245" i="5"/>
  <c r="AA245" i="5"/>
  <c r="F245" i="5" s="1"/>
  <c r="AB244" i="5"/>
  <c r="AA244" i="5"/>
  <c r="F244" i="5" s="1"/>
  <c r="D235" i="5"/>
  <c r="C235" i="5"/>
  <c r="D234" i="5"/>
  <c r="C234" i="5"/>
  <c r="D233" i="5"/>
  <c r="C233" i="5"/>
  <c r="D232" i="5"/>
  <c r="C232" i="5"/>
  <c r="E231" i="5"/>
  <c r="D231" i="5"/>
  <c r="C231" i="5"/>
  <c r="D230" i="5"/>
  <c r="C230" i="5"/>
  <c r="E229" i="5"/>
  <c r="D229" i="5"/>
  <c r="C229" i="5"/>
  <c r="D228" i="5"/>
  <c r="C228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C224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C223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C222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C221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Q217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Q215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Q213" i="5"/>
  <c r="P213" i="5"/>
  <c r="O213" i="5"/>
  <c r="N213" i="5"/>
  <c r="N225" i="5" s="1"/>
  <c r="M213" i="5"/>
  <c r="L213" i="5"/>
  <c r="K213" i="5"/>
  <c r="J213" i="5"/>
  <c r="J225" i="5" s="1"/>
  <c r="I213" i="5"/>
  <c r="H213" i="5"/>
  <c r="G213" i="5"/>
  <c r="F213" i="5"/>
  <c r="F225" i="5" s="1"/>
  <c r="E213" i="5"/>
  <c r="D213" i="5"/>
  <c r="C213" i="5"/>
  <c r="D208" i="5"/>
  <c r="C208" i="5"/>
  <c r="D207" i="5"/>
  <c r="C207" i="5"/>
  <c r="F203" i="5"/>
  <c r="E203" i="5"/>
  <c r="F202" i="5"/>
  <c r="E202" i="5"/>
  <c r="F201" i="5"/>
  <c r="C201" i="5" s="1"/>
  <c r="AB201" i="5" s="1"/>
  <c r="E201" i="5"/>
  <c r="F200" i="5"/>
  <c r="C200" i="5" s="1"/>
  <c r="E200" i="5"/>
  <c r="V195" i="5"/>
  <c r="U195" i="5"/>
  <c r="U196" i="5" s="1"/>
  <c r="R195" i="5"/>
  <c r="Q195" i="5"/>
  <c r="P195" i="5"/>
  <c r="O195" i="5"/>
  <c r="N195" i="5"/>
  <c r="M195" i="5"/>
  <c r="L195" i="5"/>
  <c r="J195" i="5"/>
  <c r="I195" i="5"/>
  <c r="H195" i="5"/>
  <c r="G195" i="5"/>
  <c r="F195" i="5"/>
  <c r="E195" i="5"/>
  <c r="D195" i="5"/>
  <c r="C195" i="5"/>
  <c r="V194" i="5"/>
  <c r="T194" i="5"/>
  <c r="S194" i="5"/>
  <c r="R194" i="5"/>
  <c r="Q194" i="5"/>
  <c r="P194" i="5"/>
  <c r="O194" i="5"/>
  <c r="N194" i="5"/>
  <c r="M194" i="5"/>
  <c r="L194" i="5"/>
  <c r="J194" i="5"/>
  <c r="I194" i="5"/>
  <c r="H194" i="5"/>
  <c r="G194" i="5"/>
  <c r="F194" i="5"/>
  <c r="E194" i="5"/>
  <c r="D194" i="5"/>
  <c r="C194" i="5"/>
  <c r="V193" i="5"/>
  <c r="T193" i="5"/>
  <c r="S193" i="5"/>
  <c r="R193" i="5"/>
  <c r="Q193" i="5"/>
  <c r="P193" i="5"/>
  <c r="O193" i="5"/>
  <c r="N193" i="5"/>
  <c r="M193" i="5"/>
  <c r="L193" i="5"/>
  <c r="J193" i="5"/>
  <c r="I193" i="5"/>
  <c r="H193" i="5"/>
  <c r="G193" i="5"/>
  <c r="F193" i="5"/>
  <c r="E193" i="5"/>
  <c r="D193" i="5"/>
  <c r="C193" i="5"/>
  <c r="V192" i="5"/>
  <c r="T192" i="5"/>
  <c r="S192" i="5"/>
  <c r="R192" i="5"/>
  <c r="Q192" i="5"/>
  <c r="P192" i="5"/>
  <c r="O192" i="5"/>
  <c r="N192" i="5"/>
  <c r="M192" i="5"/>
  <c r="L192" i="5"/>
  <c r="J192" i="5"/>
  <c r="I192" i="5"/>
  <c r="H192" i="5"/>
  <c r="G192" i="5"/>
  <c r="F192" i="5"/>
  <c r="E192" i="5"/>
  <c r="D192" i="5"/>
  <c r="C192" i="5"/>
  <c r="V191" i="5"/>
  <c r="T191" i="5"/>
  <c r="S191" i="5"/>
  <c r="R191" i="5"/>
  <c r="Q191" i="5"/>
  <c r="P191" i="5"/>
  <c r="O191" i="5"/>
  <c r="N191" i="5"/>
  <c r="M191" i="5"/>
  <c r="L191" i="5"/>
  <c r="J191" i="5"/>
  <c r="I191" i="5"/>
  <c r="H191" i="5"/>
  <c r="G191" i="5"/>
  <c r="F191" i="5"/>
  <c r="E191" i="5"/>
  <c r="D191" i="5"/>
  <c r="C191" i="5"/>
  <c r="V190" i="5"/>
  <c r="V189" i="5" s="1"/>
  <c r="T190" i="5"/>
  <c r="S190" i="5"/>
  <c r="R190" i="5"/>
  <c r="Q190" i="5"/>
  <c r="P190" i="5"/>
  <c r="O190" i="5"/>
  <c r="N190" i="5"/>
  <c r="N189" i="5" s="1"/>
  <c r="M190" i="5"/>
  <c r="L190" i="5"/>
  <c r="J190" i="5"/>
  <c r="I190" i="5"/>
  <c r="H190" i="5"/>
  <c r="G190" i="5"/>
  <c r="F190" i="5"/>
  <c r="E190" i="5"/>
  <c r="E189" i="5" s="1"/>
  <c r="D190" i="5"/>
  <c r="D189" i="5" s="1"/>
  <c r="C190" i="5"/>
  <c r="M189" i="5"/>
  <c r="V188" i="5"/>
  <c r="T188" i="5"/>
  <c r="S188" i="5"/>
  <c r="R188" i="5"/>
  <c r="Q188" i="5"/>
  <c r="P188" i="5"/>
  <c r="O188" i="5"/>
  <c r="N188" i="5"/>
  <c r="M188" i="5"/>
  <c r="L188" i="5"/>
  <c r="J188" i="5"/>
  <c r="I188" i="5"/>
  <c r="H188" i="5"/>
  <c r="G188" i="5"/>
  <c r="F188" i="5"/>
  <c r="E188" i="5"/>
  <c r="D188" i="5"/>
  <c r="C188" i="5"/>
  <c r="V187" i="5"/>
  <c r="T187" i="5"/>
  <c r="S187" i="5"/>
  <c r="R187" i="5"/>
  <c r="Q187" i="5"/>
  <c r="P187" i="5"/>
  <c r="O187" i="5"/>
  <c r="N187" i="5"/>
  <c r="M187" i="5"/>
  <c r="L187" i="5"/>
  <c r="J187" i="5"/>
  <c r="I187" i="5"/>
  <c r="H187" i="5"/>
  <c r="G187" i="5"/>
  <c r="F187" i="5"/>
  <c r="E187" i="5"/>
  <c r="D187" i="5"/>
  <c r="C187" i="5"/>
  <c r="V186" i="5"/>
  <c r="T186" i="5"/>
  <c r="S186" i="5"/>
  <c r="R186" i="5"/>
  <c r="Q186" i="5"/>
  <c r="P186" i="5"/>
  <c r="O186" i="5"/>
  <c r="N186" i="5"/>
  <c r="M186" i="5"/>
  <c r="L186" i="5"/>
  <c r="J186" i="5"/>
  <c r="I186" i="5"/>
  <c r="H186" i="5"/>
  <c r="G186" i="5"/>
  <c r="F186" i="5"/>
  <c r="E186" i="5"/>
  <c r="D186" i="5"/>
  <c r="C186" i="5"/>
  <c r="V185" i="5"/>
  <c r="T185" i="5"/>
  <c r="S185" i="5"/>
  <c r="R185" i="5"/>
  <c r="Q185" i="5"/>
  <c r="P185" i="5"/>
  <c r="O185" i="5"/>
  <c r="N185" i="5"/>
  <c r="M185" i="5"/>
  <c r="L185" i="5"/>
  <c r="J185" i="5"/>
  <c r="I185" i="5"/>
  <c r="H185" i="5"/>
  <c r="G185" i="5"/>
  <c r="F185" i="5"/>
  <c r="E185" i="5"/>
  <c r="D185" i="5"/>
  <c r="C185" i="5"/>
  <c r="V184" i="5"/>
  <c r="T184" i="5"/>
  <c r="S184" i="5"/>
  <c r="R184" i="5"/>
  <c r="Q184" i="5"/>
  <c r="P184" i="5"/>
  <c r="O184" i="5"/>
  <c r="N184" i="5"/>
  <c r="M184" i="5"/>
  <c r="L184" i="5"/>
  <c r="J184" i="5"/>
  <c r="I184" i="5"/>
  <c r="H184" i="5"/>
  <c r="G184" i="5"/>
  <c r="F184" i="5"/>
  <c r="E184" i="5"/>
  <c r="D184" i="5"/>
  <c r="C184" i="5"/>
  <c r="V183" i="5"/>
  <c r="T183" i="5"/>
  <c r="S183" i="5"/>
  <c r="R183" i="5"/>
  <c r="Q183" i="5"/>
  <c r="P183" i="5"/>
  <c r="O183" i="5"/>
  <c r="N183" i="5"/>
  <c r="M183" i="5"/>
  <c r="L183" i="5"/>
  <c r="J183" i="5"/>
  <c r="I183" i="5"/>
  <c r="H183" i="5"/>
  <c r="G183" i="5"/>
  <c r="F183" i="5"/>
  <c r="E183" i="5"/>
  <c r="D183" i="5"/>
  <c r="C183" i="5"/>
  <c r="V182" i="5"/>
  <c r="T182" i="5"/>
  <c r="S182" i="5"/>
  <c r="R182" i="5"/>
  <c r="Q182" i="5"/>
  <c r="P182" i="5"/>
  <c r="O182" i="5"/>
  <c r="N182" i="5"/>
  <c r="M182" i="5"/>
  <c r="L182" i="5"/>
  <c r="J182" i="5"/>
  <c r="I182" i="5"/>
  <c r="H182" i="5"/>
  <c r="G182" i="5"/>
  <c r="F182" i="5"/>
  <c r="E182" i="5"/>
  <c r="D182" i="5"/>
  <c r="C182" i="5"/>
  <c r="V181" i="5"/>
  <c r="T181" i="5"/>
  <c r="S181" i="5"/>
  <c r="R181" i="5"/>
  <c r="Q181" i="5"/>
  <c r="P181" i="5"/>
  <c r="O181" i="5"/>
  <c r="N181" i="5"/>
  <c r="M181" i="5"/>
  <c r="L181" i="5"/>
  <c r="J181" i="5"/>
  <c r="I181" i="5"/>
  <c r="H181" i="5"/>
  <c r="G181" i="5"/>
  <c r="F181" i="5"/>
  <c r="E181" i="5"/>
  <c r="D181" i="5"/>
  <c r="C181" i="5"/>
  <c r="V180" i="5"/>
  <c r="T180" i="5"/>
  <c r="S180" i="5"/>
  <c r="R180" i="5"/>
  <c r="Q180" i="5"/>
  <c r="P180" i="5"/>
  <c r="O180" i="5"/>
  <c r="N180" i="5"/>
  <c r="M180" i="5"/>
  <c r="L180" i="5"/>
  <c r="J180" i="5"/>
  <c r="I180" i="5"/>
  <c r="H180" i="5"/>
  <c r="G180" i="5"/>
  <c r="F180" i="5"/>
  <c r="E180" i="5"/>
  <c r="D180" i="5"/>
  <c r="C180" i="5"/>
  <c r="V179" i="5"/>
  <c r="T179" i="5"/>
  <c r="S179" i="5"/>
  <c r="R179" i="5"/>
  <c r="Q179" i="5"/>
  <c r="P179" i="5"/>
  <c r="O179" i="5"/>
  <c r="N179" i="5"/>
  <c r="M179" i="5"/>
  <c r="L179" i="5"/>
  <c r="J179" i="5"/>
  <c r="I179" i="5"/>
  <c r="H179" i="5"/>
  <c r="G179" i="5"/>
  <c r="F179" i="5"/>
  <c r="E179" i="5"/>
  <c r="D179" i="5"/>
  <c r="C179" i="5"/>
  <c r="V178" i="5"/>
  <c r="T178" i="5"/>
  <c r="S178" i="5"/>
  <c r="R178" i="5"/>
  <c r="Q178" i="5"/>
  <c r="P178" i="5"/>
  <c r="O178" i="5"/>
  <c r="N178" i="5"/>
  <c r="M178" i="5"/>
  <c r="L178" i="5"/>
  <c r="J178" i="5"/>
  <c r="I178" i="5"/>
  <c r="H178" i="5"/>
  <c r="G178" i="5"/>
  <c r="F178" i="5"/>
  <c r="E178" i="5"/>
  <c r="D178" i="5"/>
  <c r="C178" i="5"/>
  <c r="V177" i="5"/>
  <c r="T177" i="5"/>
  <c r="S177" i="5"/>
  <c r="R177" i="5"/>
  <c r="Q177" i="5"/>
  <c r="P177" i="5"/>
  <c r="O177" i="5"/>
  <c r="N177" i="5"/>
  <c r="M177" i="5"/>
  <c r="L177" i="5"/>
  <c r="K196" i="5"/>
  <c r="J177" i="5"/>
  <c r="I177" i="5"/>
  <c r="H177" i="5"/>
  <c r="G177" i="5"/>
  <c r="F177" i="5"/>
  <c r="E177" i="5"/>
  <c r="D177" i="5"/>
  <c r="C177" i="5"/>
  <c r="V176" i="5"/>
  <c r="T176" i="5"/>
  <c r="S176" i="5"/>
  <c r="R176" i="5"/>
  <c r="Q176" i="5"/>
  <c r="P176" i="5"/>
  <c r="O176" i="5"/>
  <c r="N176" i="5"/>
  <c r="M176" i="5"/>
  <c r="L176" i="5"/>
  <c r="J176" i="5"/>
  <c r="I176" i="5"/>
  <c r="H176" i="5"/>
  <c r="G176" i="5"/>
  <c r="F176" i="5"/>
  <c r="E176" i="5"/>
  <c r="D176" i="5"/>
  <c r="C176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R160" i="5"/>
  <c r="R171" i="5" s="1"/>
  <c r="Q160" i="5"/>
  <c r="Q171" i="5" s="1"/>
  <c r="P160" i="5"/>
  <c r="P171" i="5" s="1"/>
  <c r="O160" i="5"/>
  <c r="O171" i="5" s="1"/>
  <c r="N160" i="5"/>
  <c r="N171" i="5" s="1"/>
  <c r="M160" i="5"/>
  <c r="M171" i="5" s="1"/>
  <c r="L160" i="5"/>
  <c r="L171" i="5" s="1"/>
  <c r="K160" i="5"/>
  <c r="K171" i="5" s="1"/>
  <c r="J160" i="5"/>
  <c r="J171" i="5" s="1"/>
  <c r="I160" i="5"/>
  <c r="I171" i="5" s="1"/>
  <c r="H160" i="5"/>
  <c r="H171" i="5" s="1"/>
  <c r="G160" i="5"/>
  <c r="G171" i="5" s="1"/>
  <c r="F160" i="5"/>
  <c r="F171" i="5" s="1"/>
  <c r="E160" i="5"/>
  <c r="E171" i="5" s="1"/>
  <c r="D160" i="5"/>
  <c r="D171" i="5" s="1"/>
  <c r="C160" i="5"/>
  <c r="C171" i="5" s="1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R150" i="5"/>
  <c r="R155" i="5" s="1"/>
  <c r="Q150" i="5"/>
  <c r="Q155" i="5" s="1"/>
  <c r="P150" i="5"/>
  <c r="P155" i="5" s="1"/>
  <c r="O150" i="5"/>
  <c r="O155" i="5" s="1"/>
  <c r="N150" i="5"/>
  <c r="N155" i="5" s="1"/>
  <c r="M150" i="5"/>
  <c r="M155" i="5" s="1"/>
  <c r="L150" i="5"/>
  <c r="L155" i="5" s="1"/>
  <c r="K150" i="5"/>
  <c r="K155" i="5" s="1"/>
  <c r="J150" i="5"/>
  <c r="J155" i="5" s="1"/>
  <c r="I150" i="5"/>
  <c r="I155" i="5" s="1"/>
  <c r="H150" i="5"/>
  <c r="H155" i="5" s="1"/>
  <c r="G150" i="5"/>
  <c r="G155" i="5" s="1"/>
  <c r="F150" i="5"/>
  <c r="F155" i="5" s="1"/>
  <c r="E150" i="5"/>
  <c r="E155" i="5" s="1"/>
  <c r="D150" i="5"/>
  <c r="D155" i="5" s="1"/>
  <c r="C150" i="5"/>
  <c r="C155" i="5" s="1"/>
  <c r="S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S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S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S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S139" i="5"/>
  <c r="Q139" i="5"/>
  <c r="Q138" i="5" s="1"/>
  <c r="P139" i="5"/>
  <c r="O139" i="5"/>
  <c r="O138" i="5" s="1"/>
  <c r="N139" i="5"/>
  <c r="M139" i="5"/>
  <c r="M138" i="5" s="1"/>
  <c r="L139" i="5"/>
  <c r="K139" i="5"/>
  <c r="K138" i="5" s="1"/>
  <c r="J139" i="5"/>
  <c r="I139" i="5"/>
  <c r="I138" i="5" s="1"/>
  <c r="H139" i="5"/>
  <c r="G139" i="5"/>
  <c r="G138" i="5" s="1"/>
  <c r="F139" i="5"/>
  <c r="E139" i="5"/>
  <c r="E138" i="5" s="1"/>
  <c r="D139" i="5"/>
  <c r="C139" i="5"/>
  <c r="C138" i="5" s="1"/>
  <c r="S138" i="5"/>
  <c r="R138" i="5"/>
  <c r="P138" i="5"/>
  <c r="N138" i="5"/>
  <c r="L138" i="5"/>
  <c r="J138" i="5"/>
  <c r="H138" i="5"/>
  <c r="F138" i="5"/>
  <c r="D138" i="5"/>
  <c r="S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S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S135" i="5"/>
  <c r="Q135" i="5"/>
  <c r="P135" i="5"/>
  <c r="P134" i="5" s="1"/>
  <c r="O135" i="5"/>
  <c r="N135" i="5"/>
  <c r="M135" i="5"/>
  <c r="L135" i="5"/>
  <c r="K135" i="5"/>
  <c r="J135" i="5"/>
  <c r="J134" i="5" s="1"/>
  <c r="I135" i="5"/>
  <c r="H135" i="5"/>
  <c r="H134" i="5" s="1"/>
  <c r="G135" i="5"/>
  <c r="F135" i="5"/>
  <c r="E135" i="5"/>
  <c r="D135" i="5"/>
  <c r="C135" i="5"/>
  <c r="S134" i="5"/>
  <c r="R134" i="5"/>
  <c r="Q134" i="5"/>
  <c r="I134" i="5"/>
  <c r="S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S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S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S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S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S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S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S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S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S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S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S122" i="5"/>
  <c r="Q122" i="5"/>
  <c r="P122" i="5"/>
  <c r="O122" i="5"/>
  <c r="N122" i="5"/>
  <c r="M122" i="5"/>
  <c r="L122" i="5"/>
  <c r="K122" i="5"/>
  <c r="K121" i="5" s="1"/>
  <c r="J122" i="5"/>
  <c r="I122" i="5"/>
  <c r="I121" i="5" s="1"/>
  <c r="H122" i="5"/>
  <c r="G122" i="5"/>
  <c r="G121" i="5" s="1"/>
  <c r="F122" i="5"/>
  <c r="E122" i="5"/>
  <c r="E121" i="5" s="1"/>
  <c r="D122" i="5"/>
  <c r="C122" i="5"/>
  <c r="C121" i="5" s="1"/>
  <c r="S121" i="5"/>
  <c r="Q121" i="5"/>
  <c r="P121" i="5"/>
  <c r="O121" i="5"/>
  <c r="N121" i="5"/>
  <c r="L121" i="5"/>
  <c r="J121" i="5"/>
  <c r="H121" i="5"/>
  <c r="F121" i="5"/>
  <c r="D121" i="5"/>
  <c r="E116" i="5"/>
  <c r="D116" i="5"/>
  <c r="C116" i="5"/>
  <c r="E112" i="5"/>
  <c r="D112" i="5"/>
  <c r="C112" i="5"/>
  <c r="E111" i="5"/>
  <c r="D111" i="5"/>
  <c r="C111" i="5"/>
  <c r="C107" i="5"/>
  <c r="E106" i="5"/>
  <c r="D106" i="5"/>
  <c r="C106" i="5"/>
  <c r="E105" i="5"/>
  <c r="D105" i="5"/>
  <c r="C105" i="5"/>
  <c r="E104" i="5"/>
  <c r="D104" i="5"/>
  <c r="C104" i="5"/>
  <c r="E103" i="5"/>
  <c r="D103" i="5"/>
  <c r="C103" i="5"/>
  <c r="E102" i="5"/>
  <c r="D102" i="5"/>
  <c r="D108" i="5" s="1"/>
  <c r="C102" i="5"/>
  <c r="E98" i="5"/>
  <c r="D98" i="5"/>
  <c r="C98" i="5"/>
  <c r="E97" i="5"/>
  <c r="D97" i="5"/>
  <c r="C97" i="5"/>
  <c r="E93" i="5"/>
  <c r="D93" i="5"/>
  <c r="C93" i="5"/>
  <c r="E92" i="5"/>
  <c r="D92" i="5"/>
  <c r="C92" i="5"/>
  <c r="E91" i="5"/>
  <c r="D91" i="5"/>
  <c r="C91" i="5"/>
  <c r="E90" i="5"/>
  <c r="D90" i="5"/>
  <c r="C90" i="5"/>
  <c r="E89" i="5"/>
  <c r="D89" i="5"/>
  <c r="C89" i="5"/>
  <c r="E88" i="5"/>
  <c r="D88" i="5"/>
  <c r="C88" i="5"/>
  <c r="E87" i="5"/>
  <c r="D87" i="5"/>
  <c r="C87" i="5"/>
  <c r="E83" i="5"/>
  <c r="D83" i="5"/>
  <c r="C83" i="5"/>
  <c r="E82" i="5"/>
  <c r="D82" i="5"/>
  <c r="C82" i="5"/>
  <c r="E81" i="5"/>
  <c r="D81" i="5"/>
  <c r="C81" i="5"/>
  <c r="E80" i="5"/>
  <c r="D80" i="5"/>
  <c r="C80" i="5"/>
  <c r="E79" i="5"/>
  <c r="D79" i="5"/>
  <c r="C79" i="5"/>
  <c r="E75" i="5"/>
  <c r="D75" i="5"/>
  <c r="C75" i="5"/>
  <c r="E74" i="5"/>
  <c r="D74" i="5"/>
  <c r="C74" i="5"/>
  <c r="E73" i="5"/>
  <c r="D73" i="5"/>
  <c r="C73" i="5"/>
  <c r="E72" i="5"/>
  <c r="D72" i="5"/>
  <c r="C72" i="5"/>
  <c r="E71" i="5"/>
  <c r="D71" i="5"/>
  <c r="C71" i="5"/>
  <c r="E70" i="5"/>
  <c r="D70" i="5"/>
  <c r="C70" i="5"/>
  <c r="E69" i="5"/>
  <c r="D69" i="5"/>
  <c r="C69" i="5"/>
  <c r="E68" i="5"/>
  <c r="D68" i="5"/>
  <c r="C68" i="5"/>
  <c r="E67" i="5"/>
  <c r="D67" i="5"/>
  <c r="C67" i="5"/>
  <c r="E66" i="5"/>
  <c r="D66" i="5"/>
  <c r="C66" i="5"/>
  <c r="E65" i="5"/>
  <c r="D65" i="5"/>
  <c r="C65" i="5"/>
  <c r="E64" i="5"/>
  <c r="D64" i="5"/>
  <c r="C64" i="5"/>
  <c r="E63" i="5"/>
  <c r="D63" i="5"/>
  <c r="C63" i="5"/>
  <c r="E62" i="5"/>
  <c r="D62" i="5"/>
  <c r="C62" i="5"/>
  <c r="E61" i="5"/>
  <c r="D61" i="5"/>
  <c r="C61" i="5"/>
  <c r="E60" i="5"/>
  <c r="D60" i="5"/>
  <c r="C60" i="5"/>
  <c r="C55" i="5"/>
  <c r="C54" i="5"/>
  <c r="E52" i="5"/>
  <c r="D52" i="5"/>
  <c r="C52" i="5"/>
  <c r="E51" i="5"/>
  <c r="D51" i="5"/>
  <c r="C51" i="5"/>
  <c r="E50" i="5"/>
  <c r="D50" i="5"/>
  <c r="C50" i="5"/>
  <c r="E49" i="5"/>
  <c r="D49" i="5"/>
  <c r="D47" i="5" s="1"/>
  <c r="C49" i="5"/>
  <c r="E48" i="5"/>
  <c r="D48" i="5"/>
  <c r="C48" i="5"/>
  <c r="C46" i="5"/>
  <c r="C45" i="5" s="1"/>
  <c r="E44" i="5"/>
  <c r="D44" i="5"/>
  <c r="C44" i="5"/>
  <c r="E43" i="5"/>
  <c r="D43" i="5"/>
  <c r="C43" i="5"/>
  <c r="E42" i="5"/>
  <c r="D42" i="5"/>
  <c r="C42" i="5"/>
  <c r="E41" i="5"/>
  <c r="D41" i="5"/>
  <c r="C41" i="5"/>
  <c r="E40" i="5"/>
  <c r="D40" i="5"/>
  <c r="C40" i="5"/>
  <c r="E39" i="5"/>
  <c r="D39" i="5"/>
  <c r="C39" i="5"/>
  <c r="C37" i="5"/>
  <c r="C36" i="5" s="1"/>
  <c r="E35" i="5"/>
  <c r="D35" i="5"/>
  <c r="C35" i="5"/>
  <c r="E34" i="5"/>
  <c r="D34" i="5"/>
  <c r="C34" i="5"/>
  <c r="C32" i="5"/>
  <c r="C31" i="5"/>
  <c r="C30" i="5" s="1"/>
  <c r="E29" i="5"/>
  <c r="D29" i="5"/>
  <c r="C29" i="5"/>
  <c r="E28" i="5"/>
  <c r="D28" i="5"/>
  <c r="C28" i="5"/>
  <c r="E27" i="5"/>
  <c r="D27" i="5"/>
  <c r="C27" i="5"/>
  <c r="E26" i="5"/>
  <c r="D26" i="5"/>
  <c r="C26" i="5"/>
  <c r="E25" i="5"/>
  <c r="D25" i="5"/>
  <c r="C25" i="5"/>
  <c r="E24" i="5"/>
  <c r="D24" i="5"/>
  <c r="C24" i="5"/>
  <c r="E23" i="5"/>
  <c r="D23" i="5"/>
  <c r="C23" i="5"/>
  <c r="E22" i="5"/>
  <c r="D22" i="5"/>
  <c r="C22" i="5"/>
  <c r="E21" i="5"/>
  <c r="D21" i="5"/>
  <c r="C21" i="5"/>
  <c r="E20" i="5"/>
  <c r="D20" i="5"/>
  <c r="C20" i="5"/>
  <c r="E19" i="5"/>
  <c r="D19" i="5"/>
  <c r="C19" i="5"/>
  <c r="E17" i="5"/>
  <c r="D17" i="5"/>
  <c r="C17" i="5"/>
  <c r="E16" i="5"/>
  <c r="D16" i="5"/>
  <c r="C16" i="5"/>
  <c r="E15" i="5"/>
  <c r="D15" i="5"/>
  <c r="C15" i="5"/>
  <c r="E14" i="5"/>
  <c r="D14" i="5"/>
  <c r="C14" i="5"/>
  <c r="E13" i="5"/>
  <c r="D13" i="5"/>
  <c r="C13" i="5"/>
  <c r="E12" i="5"/>
  <c r="D12" i="5"/>
  <c r="C12" i="5"/>
  <c r="E11" i="5"/>
  <c r="D11" i="5"/>
  <c r="C11" i="5"/>
  <c r="A5" i="5"/>
  <c r="A4" i="5"/>
  <c r="A3" i="5"/>
  <c r="A2" i="5"/>
  <c r="E10" i="5" l="1"/>
  <c r="C267" i="5"/>
  <c r="M134" i="5"/>
  <c r="C283" i="5"/>
  <c r="C288" i="5"/>
  <c r="D38" i="5"/>
  <c r="E38" i="5"/>
  <c r="E47" i="5"/>
  <c r="D84" i="5"/>
  <c r="F134" i="5"/>
  <c r="N134" i="5"/>
  <c r="C189" i="5"/>
  <c r="G189" i="5"/>
  <c r="G196" i="5" s="1"/>
  <c r="L189" i="5"/>
  <c r="P189" i="5"/>
  <c r="T189" i="5"/>
  <c r="I189" i="5"/>
  <c r="I196" i="5" s="1"/>
  <c r="R189" i="5"/>
  <c r="D225" i="5"/>
  <c r="H225" i="5"/>
  <c r="L225" i="5"/>
  <c r="P225" i="5"/>
  <c r="D33" i="5"/>
  <c r="E99" i="5"/>
  <c r="C113" i="5"/>
  <c r="C203" i="5"/>
  <c r="AB203" i="5" s="1"/>
  <c r="E225" i="5"/>
  <c r="I225" i="5"/>
  <c r="M225" i="5"/>
  <c r="Q225" i="5"/>
  <c r="C10" i="5"/>
  <c r="C99" i="5"/>
  <c r="D99" i="5"/>
  <c r="F189" i="5"/>
  <c r="J189" i="5"/>
  <c r="O189" i="5"/>
  <c r="O196" i="5" s="1"/>
  <c r="S189" i="5"/>
  <c r="S196" i="5" s="1"/>
  <c r="H189" i="5"/>
  <c r="Q189" i="5"/>
  <c r="C225" i="5"/>
  <c r="G225" i="5"/>
  <c r="K225" i="5"/>
  <c r="O225" i="5"/>
  <c r="C236" i="5"/>
  <c r="C18" i="5"/>
  <c r="E33" i="5"/>
  <c r="C53" i="5"/>
  <c r="E76" i="5"/>
  <c r="E84" i="5"/>
  <c r="E94" i="5"/>
  <c r="D94" i="5"/>
  <c r="E113" i="5"/>
  <c r="D196" i="5"/>
  <c r="H196" i="5"/>
  <c r="V196" i="5"/>
  <c r="C259" i="5"/>
  <c r="M121" i="5"/>
  <c r="C134" i="5"/>
  <c r="G134" i="5"/>
  <c r="K134" i="5"/>
  <c r="O134" i="5"/>
  <c r="D236" i="5"/>
  <c r="D18" i="5"/>
  <c r="E18" i="5"/>
  <c r="E56" i="5" s="1"/>
  <c r="C33" i="5"/>
  <c r="C84" i="5"/>
  <c r="D113" i="5"/>
  <c r="M196" i="5"/>
  <c r="Q196" i="5"/>
  <c r="C202" i="5"/>
  <c r="AA202" i="5" s="1"/>
  <c r="K202" i="5" s="1"/>
  <c r="E236" i="5"/>
  <c r="C38" i="5"/>
  <c r="E134" i="5"/>
  <c r="L196" i="5"/>
  <c r="P196" i="5"/>
  <c r="T196" i="5"/>
  <c r="E196" i="5"/>
  <c r="C276" i="5"/>
  <c r="AB202" i="5"/>
  <c r="E108" i="5"/>
  <c r="D134" i="5"/>
  <c r="L134" i="5"/>
  <c r="D10" i="5"/>
  <c r="D56" i="5" s="1"/>
  <c r="C76" i="5"/>
  <c r="C94" i="5"/>
  <c r="F196" i="5"/>
  <c r="J196" i="5"/>
  <c r="N196" i="5"/>
  <c r="R196" i="5"/>
  <c r="C196" i="5"/>
  <c r="C47" i="5"/>
  <c r="C56" i="5" s="1"/>
  <c r="D76" i="5"/>
  <c r="C108" i="5"/>
  <c r="AB200" i="5"/>
  <c r="AA200" i="5"/>
  <c r="K200" i="5" s="1"/>
  <c r="C289" i="5"/>
  <c r="AA201" i="5"/>
  <c r="K201" i="5" s="1"/>
  <c r="AA203" i="5"/>
  <c r="K203" i="5" s="1"/>
  <c r="C295" i="4" l="1"/>
  <c r="C294" i="4"/>
  <c r="C293" i="4"/>
  <c r="M288" i="4"/>
  <c r="L288" i="4"/>
  <c r="K288" i="4"/>
  <c r="J288" i="4"/>
  <c r="I288" i="4"/>
  <c r="H288" i="4"/>
  <c r="G288" i="4"/>
  <c r="F288" i="4"/>
  <c r="E288" i="4"/>
  <c r="D288" i="4"/>
  <c r="C287" i="4"/>
  <c r="C286" i="4"/>
  <c r="C285" i="4"/>
  <c r="C284" i="4"/>
  <c r="M283" i="4"/>
  <c r="L283" i="4"/>
  <c r="K283" i="4"/>
  <c r="J283" i="4"/>
  <c r="I283" i="4"/>
  <c r="H283" i="4"/>
  <c r="G283" i="4"/>
  <c r="F283" i="4"/>
  <c r="E283" i="4"/>
  <c r="D283" i="4"/>
  <c r="C282" i="4"/>
  <c r="C281" i="4"/>
  <c r="C280" i="4"/>
  <c r="C279" i="4"/>
  <c r="C278" i="4"/>
  <c r="C277" i="4"/>
  <c r="M276" i="4"/>
  <c r="L276" i="4"/>
  <c r="K276" i="4"/>
  <c r="J276" i="4"/>
  <c r="I276" i="4"/>
  <c r="H276" i="4"/>
  <c r="G276" i="4"/>
  <c r="F276" i="4"/>
  <c r="E276" i="4"/>
  <c r="D276" i="4"/>
  <c r="C275" i="4"/>
  <c r="C274" i="4"/>
  <c r="C273" i="4"/>
  <c r="C272" i="4"/>
  <c r="C271" i="4"/>
  <c r="C270" i="4"/>
  <c r="C269" i="4"/>
  <c r="C268" i="4"/>
  <c r="C276" i="4" s="1"/>
  <c r="M267" i="4"/>
  <c r="L267" i="4"/>
  <c r="K267" i="4"/>
  <c r="J267" i="4"/>
  <c r="I267" i="4"/>
  <c r="H267" i="4"/>
  <c r="G267" i="4"/>
  <c r="F267" i="4"/>
  <c r="E267" i="4"/>
  <c r="D267" i="4"/>
  <c r="C266" i="4"/>
  <c r="C265" i="4"/>
  <c r="C267" i="4" s="1"/>
  <c r="C264" i="4"/>
  <c r="M263" i="4"/>
  <c r="L263" i="4"/>
  <c r="K263" i="4"/>
  <c r="J263" i="4"/>
  <c r="I263" i="4"/>
  <c r="H263" i="4"/>
  <c r="G263" i="4"/>
  <c r="F263" i="4"/>
  <c r="E263" i="4"/>
  <c r="D263" i="4"/>
  <c r="C262" i="4"/>
  <c r="C261" i="4"/>
  <c r="C263" i="4" s="1"/>
  <c r="C260" i="4"/>
  <c r="M259" i="4"/>
  <c r="L259" i="4"/>
  <c r="K259" i="4"/>
  <c r="J259" i="4"/>
  <c r="I259" i="4"/>
  <c r="H259" i="4"/>
  <c r="G259" i="4"/>
  <c r="F259" i="4"/>
  <c r="E259" i="4"/>
  <c r="D259" i="4"/>
  <c r="C258" i="4"/>
  <c r="C257" i="4"/>
  <c r="C256" i="4"/>
  <c r="M255" i="4"/>
  <c r="M289" i="4" s="1"/>
  <c r="L255" i="4"/>
  <c r="K255" i="4"/>
  <c r="K289" i="4" s="1"/>
  <c r="J255" i="4"/>
  <c r="J289" i="4" s="1"/>
  <c r="I255" i="4"/>
  <c r="I289" i="4" s="1"/>
  <c r="H255" i="4"/>
  <c r="G255" i="4"/>
  <c r="G289" i="4" s="1"/>
  <c r="F255" i="4"/>
  <c r="F289" i="4" s="1"/>
  <c r="E255" i="4"/>
  <c r="E289" i="4" s="1"/>
  <c r="D255" i="4"/>
  <c r="C254" i="4"/>
  <c r="C253" i="4"/>
  <c r="C252" i="4"/>
  <c r="C251" i="4"/>
  <c r="C250" i="4"/>
  <c r="AB246" i="4"/>
  <c r="AA246" i="4"/>
  <c r="F246" i="4" s="1"/>
  <c r="AB245" i="4"/>
  <c r="AA245" i="4"/>
  <c r="F245" i="4" s="1"/>
  <c r="AB244" i="4"/>
  <c r="AA244" i="4"/>
  <c r="F244" i="4" s="1"/>
  <c r="D235" i="4"/>
  <c r="C235" i="4"/>
  <c r="D234" i="4"/>
  <c r="C234" i="4"/>
  <c r="D233" i="4"/>
  <c r="C233" i="4"/>
  <c r="D232" i="4"/>
  <c r="C232" i="4"/>
  <c r="E231" i="4"/>
  <c r="D231" i="4"/>
  <c r="C231" i="4"/>
  <c r="D230" i="4"/>
  <c r="C230" i="4"/>
  <c r="E229" i="4"/>
  <c r="D229" i="4"/>
  <c r="C229" i="4"/>
  <c r="D228" i="4"/>
  <c r="C228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D208" i="4"/>
  <c r="C208" i="4"/>
  <c r="D207" i="4"/>
  <c r="C207" i="4"/>
  <c r="F203" i="4"/>
  <c r="E203" i="4"/>
  <c r="F202" i="4"/>
  <c r="E202" i="4"/>
  <c r="F201" i="4"/>
  <c r="E201" i="4"/>
  <c r="F200" i="4"/>
  <c r="E200" i="4"/>
  <c r="V195" i="4"/>
  <c r="U195" i="4"/>
  <c r="U196" i="4" s="1"/>
  <c r="R195" i="4"/>
  <c r="Q195" i="4"/>
  <c r="P195" i="4"/>
  <c r="O195" i="4"/>
  <c r="N195" i="4"/>
  <c r="M195" i="4"/>
  <c r="L195" i="4"/>
  <c r="J195" i="4"/>
  <c r="I195" i="4"/>
  <c r="H195" i="4"/>
  <c r="G195" i="4"/>
  <c r="F195" i="4"/>
  <c r="E195" i="4"/>
  <c r="D195" i="4"/>
  <c r="C195" i="4"/>
  <c r="V194" i="4"/>
  <c r="T194" i="4"/>
  <c r="S194" i="4"/>
  <c r="R194" i="4"/>
  <c r="Q194" i="4"/>
  <c r="P194" i="4"/>
  <c r="O194" i="4"/>
  <c r="N194" i="4"/>
  <c r="M194" i="4"/>
  <c r="L194" i="4"/>
  <c r="J194" i="4"/>
  <c r="I194" i="4"/>
  <c r="H194" i="4"/>
  <c r="G194" i="4"/>
  <c r="F194" i="4"/>
  <c r="E194" i="4"/>
  <c r="D194" i="4"/>
  <c r="C194" i="4"/>
  <c r="V193" i="4"/>
  <c r="T193" i="4"/>
  <c r="S193" i="4"/>
  <c r="R193" i="4"/>
  <c r="Q193" i="4"/>
  <c r="P193" i="4"/>
  <c r="O193" i="4"/>
  <c r="N193" i="4"/>
  <c r="M193" i="4"/>
  <c r="L193" i="4"/>
  <c r="J193" i="4"/>
  <c r="I193" i="4"/>
  <c r="H193" i="4"/>
  <c r="G193" i="4"/>
  <c r="F193" i="4"/>
  <c r="E193" i="4"/>
  <c r="D193" i="4"/>
  <c r="C193" i="4"/>
  <c r="V192" i="4"/>
  <c r="T192" i="4"/>
  <c r="S192" i="4"/>
  <c r="R192" i="4"/>
  <c r="Q192" i="4"/>
  <c r="P192" i="4"/>
  <c r="O192" i="4"/>
  <c r="N192" i="4"/>
  <c r="M192" i="4"/>
  <c r="L192" i="4"/>
  <c r="J192" i="4"/>
  <c r="I192" i="4"/>
  <c r="H192" i="4"/>
  <c r="G192" i="4"/>
  <c r="F192" i="4"/>
  <c r="E192" i="4"/>
  <c r="D192" i="4"/>
  <c r="C192" i="4"/>
  <c r="V191" i="4"/>
  <c r="T191" i="4"/>
  <c r="S191" i="4"/>
  <c r="R191" i="4"/>
  <c r="Q191" i="4"/>
  <c r="P191" i="4"/>
  <c r="O191" i="4"/>
  <c r="N191" i="4"/>
  <c r="M191" i="4"/>
  <c r="L191" i="4"/>
  <c r="J191" i="4"/>
  <c r="I191" i="4"/>
  <c r="H191" i="4"/>
  <c r="G191" i="4"/>
  <c r="F191" i="4"/>
  <c r="E191" i="4"/>
  <c r="D191" i="4"/>
  <c r="C191" i="4"/>
  <c r="V190" i="4"/>
  <c r="T190" i="4"/>
  <c r="S190" i="4"/>
  <c r="S189" i="4" s="1"/>
  <c r="R190" i="4"/>
  <c r="Q190" i="4"/>
  <c r="P190" i="4"/>
  <c r="O190" i="4"/>
  <c r="O189" i="4" s="1"/>
  <c r="N190" i="4"/>
  <c r="N189" i="4" s="1"/>
  <c r="M190" i="4"/>
  <c r="L190" i="4"/>
  <c r="J190" i="4"/>
  <c r="J189" i="4" s="1"/>
  <c r="I190" i="4"/>
  <c r="I189" i="4" s="1"/>
  <c r="H190" i="4"/>
  <c r="G190" i="4"/>
  <c r="F190" i="4"/>
  <c r="F189" i="4" s="1"/>
  <c r="E190" i="4"/>
  <c r="E189" i="4" s="1"/>
  <c r="D190" i="4"/>
  <c r="C190" i="4"/>
  <c r="V189" i="4"/>
  <c r="R189" i="4"/>
  <c r="D189" i="4"/>
  <c r="V188" i="4"/>
  <c r="T188" i="4"/>
  <c r="S188" i="4"/>
  <c r="R188" i="4"/>
  <c r="Q188" i="4"/>
  <c r="P188" i="4"/>
  <c r="O188" i="4"/>
  <c r="N188" i="4"/>
  <c r="M188" i="4"/>
  <c r="L188" i="4"/>
  <c r="J188" i="4"/>
  <c r="I188" i="4"/>
  <c r="H188" i="4"/>
  <c r="G188" i="4"/>
  <c r="F188" i="4"/>
  <c r="E188" i="4"/>
  <c r="D188" i="4"/>
  <c r="C188" i="4"/>
  <c r="V187" i="4"/>
  <c r="T187" i="4"/>
  <c r="S187" i="4"/>
  <c r="R187" i="4"/>
  <c r="Q187" i="4"/>
  <c r="P187" i="4"/>
  <c r="O187" i="4"/>
  <c r="N187" i="4"/>
  <c r="M187" i="4"/>
  <c r="L187" i="4"/>
  <c r="J187" i="4"/>
  <c r="I187" i="4"/>
  <c r="H187" i="4"/>
  <c r="G187" i="4"/>
  <c r="F187" i="4"/>
  <c r="E187" i="4"/>
  <c r="D187" i="4"/>
  <c r="C187" i="4"/>
  <c r="V186" i="4"/>
  <c r="T186" i="4"/>
  <c r="S186" i="4"/>
  <c r="R186" i="4"/>
  <c r="Q186" i="4"/>
  <c r="P186" i="4"/>
  <c r="O186" i="4"/>
  <c r="N186" i="4"/>
  <c r="M186" i="4"/>
  <c r="L186" i="4"/>
  <c r="J186" i="4"/>
  <c r="I186" i="4"/>
  <c r="H186" i="4"/>
  <c r="G186" i="4"/>
  <c r="F186" i="4"/>
  <c r="E186" i="4"/>
  <c r="D186" i="4"/>
  <c r="C186" i="4"/>
  <c r="V185" i="4"/>
  <c r="T185" i="4"/>
  <c r="S185" i="4"/>
  <c r="R185" i="4"/>
  <c r="Q185" i="4"/>
  <c r="P185" i="4"/>
  <c r="O185" i="4"/>
  <c r="N185" i="4"/>
  <c r="M185" i="4"/>
  <c r="L185" i="4"/>
  <c r="J185" i="4"/>
  <c r="I185" i="4"/>
  <c r="H185" i="4"/>
  <c r="G185" i="4"/>
  <c r="F185" i="4"/>
  <c r="E185" i="4"/>
  <c r="D185" i="4"/>
  <c r="C185" i="4"/>
  <c r="V184" i="4"/>
  <c r="T184" i="4"/>
  <c r="S184" i="4"/>
  <c r="R184" i="4"/>
  <c r="Q184" i="4"/>
  <c r="P184" i="4"/>
  <c r="O184" i="4"/>
  <c r="N184" i="4"/>
  <c r="M184" i="4"/>
  <c r="L184" i="4"/>
  <c r="J184" i="4"/>
  <c r="I184" i="4"/>
  <c r="H184" i="4"/>
  <c r="G184" i="4"/>
  <c r="F184" i="4"/>
  <c r="E184" i="4"/>
  <c r="D184" i="4"/>
  <c r="C184" i="4"/>
  <c r="V183" i="4"/>
  <c r="T183" i="4"/>
  <c r="S183" i="4"/>
  <c r="R183" i="4"/>
  <c r="Q183" i="4"/>
  <c r="P183" i="4"/>
  <c r="O183" i="4"/>
  <c r="N183" i="4"/>
  <c r="M183" i="4"/>
  <c r="L183" i="4"/>
  <c r="J183" i="4"/>
  <c r="I183" i="4"/>
  <c r="H183" i="4"/>
  <c r="G183" i="4"/>
  <c r="F183" i="4"/>
  <c r="E183" i="4"/>
  <c r="D183" i="4"/>
  <c r="C183" i="4"/>
  <c r="V182" i="4"/>
  <c r="T182" i="4"/>
  <c r="S182" i="4"/>
  <c r="R182" i="4"/>
  <c r="Q182" i="4"/>
  <c r="P182" i="4"/>
  <c r="O182" i="4"/>
  <c r="N182" i="4"/>
  <c r="M182" i="4"/>
  <c r="L182" i="4"/>
  <c r="J182" i="4"/>
  <c r="I182" i="4"/>
  <c r="H182" i="4"/>
  <c r="G182" i="4"/>
  <c r="F182" i="4"/>
  <c r="E182" i="4"/>
  <c r="D182" i="4"/>
  <c r="C182" i="4"/>
  <c r="V181" i="4"/>
  <c r="T181" i="4"/>
  <c r="S181" i="4"/>
  <c r="R181" i="4"/>
  <c r="Q181" i="4"/>
  <c r="P181" i="4"/>
  <c r="O181" i="4"/>
  <c r="N181" i="4"/>
  <c r="M181" i="4"/>
  <c r="L181" i="4"/>
  <c r="J181" i="4"/>
  <c r="I181" i="4"/>
  <c r="H181" i="4"/>
  <c r="G181" i="4"/>
  <c r="F181" i="4"/>
  <c r="E181" i="4"/>
  <c r="D181" i="4"/>
  <c r="C181" i="4"/>
  <c r="V180" i="4"/>
  <c r="T180" i="4"/>
  <c r="S180" i="4"/>
  <c r="R180" i="4"/>
  <c r="Q180" i="4"/>
  <c r="P180" i="4"/>
  <c r="O180" i="4"/>
  <c r="N180" i="4"/>
  <c r="M180" i="4"/>
  <c r="L180" i="4"/>
  <c r="J180" i="4"/>
  <c r="I180" i="4"/>
  <c r="H180" i="4"/>
  <c r="G180" i="4"/>
  <c r="F180" i="4"/>
  <c r="E180" i="4"/>
  <c r="D180" i="4"/>
  <c r="C180" i="4"/>
  <c r="V179" i="4"/>
  <c r="T179" i="4"/>
  <c r="S179" i="4"/>
  <c r="R179" i="4"/>
  <c r="Q179" i="4"/>
  <c r="P179" i="4"/>
  <c r="O179" i="4"/>
  <c r="N179" i="4"/>
  <c r="M179" i="4"/>
  <c r="L179" i="4"/>
  <c r="J179" i="4"/>
  <c r="I179" i="4"/>
  <c r="H179" i="4"/>
  <c r="G179" i="4"/>
  <c r="F179" i="4"/>
  <c r="E179" i="4"/>
  <c r="D179" i="4"/>
  <c r="C179" i="4"/>
  <c r="V178" i="4"/>
  <c r="T178" i="4"/>
  <c r="S178" i="4"/>
  <c r="R178" i="4"/>
  <c r="Q178" i="4"/>
  <c r="P178" i="4"/>
  <c r="O178" i="4"/>
  <c r="N178" i="4"/>
  <c r="M178" i="4"/>
  <c r="L178" i="4"/>
  <c r="J178" i="4"/>
  <c r="I178" i="4"/>
  <c r="H178" i="4"/>
  <c r="G178" i="4"/>
  <c r="F178" i="4"/>
  <c r="E178" i="4"/>
  <c r="D178" i="4"/>
  <c r="C178" i="4"/>
  <c r="V177" i="4"/>
  <c r="T177" i="4"/>
  <c r="S177" i="4"/>
  <c r="R177" i="4"/>
  <c r="Q177" i="4"/>
  <c r="P177" i="4"/>
  <c r="O177" i="4"/>
  <c r="N177" i="4"/>
  <c r="M177" i="4"/>
  <c r="L177" i="4"/>
  <c r="K196" i="4"/>
  <c r="J177" i="4"/>
  <c r="I177" i="4"/>
  <c r="H177" i="4"/>
  <c r="G177" i="4"/>
  <c r="F177" i="4"/>
  <c r="E177" i="4"/>
  <c r="D177" i="4"/>
  <c r="C177" i="4"/>
  <c r="V176" i="4"/>
  <c r="T176" i="4"/>
  <c r="S176" i="4"/>
  <c r="R176" i="4"/>
  <c r="Q176" i="4"/>
  <c r="P176" i="4"/>
  <c r="O176" i="4"/>
  <c r="N176" i="4"/>
  <c r="M176" i="4"/>
  <c r="L176" i="4"/>
  <c r="J176" i="4"/>
  <c r="I176" i="4"/>
  <c r="H176" i="4"/>
  <c r="G176" i="4"/>
  <c r="F176" i="4"/>
  <c r="E176" i="4"/>
  <c r="D176" i="4"/>
  <c r="C176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R160" i="4"/>
  <c r="R171" i="4" s="1"/>
  <c r="Q160" i="4"/>
  <c r="Q171" i="4" s="1"/>
  <c r="P160" i="4"/>
  <c r="P171" i="4" s="1"/>
  <c r="O160" i="4"/>
  <c r="O171" i="4" s="1"/>
  <c r="N160" i="4"/>
  <c r="N171" i="4" s="1"/>
  <c r="M160" i="4"/>
  <c r="M171" i="4" s="1"/>
  <c r="L160" i="4"/>
  <c r="L171" i="4" s="1"/>
  <c r="K160" i="4"/>
  <c r="K171" i="4" s="1"/>
  <c r="J160" i="4"/>
  <c r="J171" i="4" s="1"/>
  <c r="I160" i="4"/>
  <c r="I171" i="4" s="1"/>
  <c r="H160" i="4"/>
  <c r="H171" i="4" s="1"/>
  <c r="G160" i="4"/>
  <c r="G171" i="4" s="1"/>
  <c r="F160" i="4"/>
  <c r="F171" i="4" s="1"/>
  <c r="E160" i="4"/>
  <c r="E171" i="4" s="1"/>
  <c r="D160" i="4"/>
  <c r="D171" i="4" s="1"/>
  <c r="C160" i="4"/>
  <c r="C171" i="4" s="1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R150" i="4"/>
  <c r="R155" i="4" s="1"/>
  <c r="Q150" i="4"/>
  <c r="Q155" i="4" s="1"/>
  <c r="P150" i="4"/>
  <c r="P155" i="4" s="1"/>
  <c r="O150" i="4"/>
  <c r="O155" i="4" s="1"/>
  <c r="N150" i="4"/>
  <c r="N155" i="4" s="1"/>
  <c r="M150" i="4"/>
  <c r="M155" i="4" s="1"/>
  <c r="L150" i="4"/>
  <c r="L155" i="4" s="1"/>
  <c r="K150" i="4"/>
  <c r="K155" i="4" s="1"/>
  <c r="J150" i="4"/>
  <c r="J155" i="4" s="1"/>
  <c r="I150" i="4"/>
  <c r="I155" i="4" s="1"/>
  <c r="H150" i="4"/>
  <c r="H155" i="4" s="1"/>
  <c r="G150" i="4"/>
  <c r="G155" i="4" s="1"/>
  <c r="F150" i="4"/>
  <c r="F155" i="4" s="1"/>
  <c r="E150" i="4"/>
  <c r="E155" i="4" s="1"/>
  <c r="D150" i="4"/>
  <c r="D155" i="4" s="1"/>
  <c r="C150" i="4"/>
  <c r="C155" i="4" s="1"/>
  <c r="S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S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S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S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S139" i="4"/>
  <c r="Q139" i="4"/>
  <c r="Q138" i="4" s="1"/>
  <c r="P139" i="4"/>
  <c r="O139" i="4"/>
  <c r="O138" i="4" s="1"/>
  <c r="N139" i="4"/>
  <c r="N138" i="4" s="1"/>
  <c r="M139" i="4"/>
  <c r="M138" i="4" s="1"/>
  <c r="L139" i="4"/>
  <c r="L138" i="4" s="1"/>
  <c r="K139" i="4"/>
  <c r="K138" i="4" s="1"/>
  <c r="J139" i="4"/>
  <c r="I139" i="4"/>
  <c r="I138" i="4" s="1"/>
  <c r="H139" i="4"/>
  <c r="H138" i="4" s="1"/>
  <c r="G139" i="4"/>
  <c r="G138" i="4" s="1"/>
  <c r="F139" i="4"/>
  <c r="E139" i="4"/>
  <c r="E138" i="4" s="1"/>
  <c r="D139" i="4"/>
  <c r="D138" i="4" s="1"/>
  <c r="C139" i="4"/>
  <c r="C138" i="4" s="1"/>
  <c r="S138" i="4"/>
  <c r="R138" i="4"/>
  <c r="P138" i="4"/>
  <c r="J138" i="4"/>
  <c r="F138" i="4"/>
  <c r="S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S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S135" i="4"/>
  <c r="Q135" i="4"/>
  <c r="P135" i="4"/>
  <c r="O135" i="4"/>
  <c r="N135" i="4"/>
  <c r="M135" i="4"/>
  <c r="L135" i="4"/>
  <c r="K135" i="4"/>
  <c r="J135" i="4"/>
  <c r="J134" i="4" s="1"/>
  <c r="I135" i="4"/>
  <c r="I134" i="4" s="1"/>
  <c r="H135" i="4"/>
  <c r="G135" i="4"/>
  <c r="F135" i="4"/>
  <c r="F134" i="4" s="1"/>
  <c r="E135" i="4"/>
  <c r="D135" i="4"/>
  <c r="C135" i="4"/>
  <c r="S134" i="4"/>
  <c r="R134" i="4"/>
  <c r="S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S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S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S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S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S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S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S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S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S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S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S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S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E116" i="4"/>
  <c r="D116" i="4"/>
  <c r="C116" i="4"/>
  <c r="E112" i="4"/>
  <c r="D112" i="4"/>
  <c r="C112" i="4"/>
  <c r="E111" i="4"/>
  <c r="D111" i="4"/>
  <c r="C111" i="4"/>
  <c r="C107" i="4"/>
  <c r="E106" i="4"/>
  <c r="D106" i="4"/>
  <c r="C106" i="4"/>
  <c r="E105" i="4"/>
  <c r="D105" i="4"/>
  <c r="C105" i="4"/>
  <c r="E104" i="4"/>
  <c r="D104" i="4"/>
  <c r="C104" i="4"/>
  <c r="E103" i="4"/>
  <c r="D103" i="4"/>
  <c r="C103" i="4"/>
  <c r="E102" i="4"/>
  <c r="D102" i="4"/>
  <c r="C102" i="4"/>
  <c r="E98" i="4"/>
  <c r="D98" i="4"/>
  <c r="C98" i="4"/>
  <c r="E97" i="4"/>
  <c r="D97" i="4"/>
  <c r="C97" i="4"/>
  <c r="E93" i="4"/>
  <c r="D93" i="4"/>
  <c r="C93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E87" i="4"/>
  <c r="D87" i="4"/>
  <c r="C87" i="4"/>
  <c r="E83" i="4"/>
  <c r="D83" i="4"/>
  <c r="C83" i="4"/>
  <c r="E82" i="4"/>
  <c r="D82" i="4"/>
  <c r="C82" i="4"/>
  <c r="E81" i="4"/>
  <c r="D81" i="4"/>
  <c r="C81" i="4"/>
  <c r="E80" i="4"/>
  <c r="D80" i="4"/>
  <c r="C80" i="4"/>
  <c r="E79" i="4"/>
  <c r="D79" i="4"/>
  <c r="C79" i="4"/>
  <c r="E75" i="4"/>
  <c r="D75" i="4"/>
  <c r="C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C55" i="4"/>
  <c r="C54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C46" i="4"/>
  <c r="C45" i="4" s="1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C37" i="4"/>
  <c r="C36" i="4" s="1"/>
  <c r="E35" i="4"/>
  <c r="D35" i="4"/>
  <c r="C35" i="4"/>
  <c r="E34" i="4"/>
  <c r="D34" i="4"/>
  <c r="C34" i="4"/>
  <c r="C32" i="4"/>
  <c r="C31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E10" i="4" s="1"/>
  <c r="D12" i="4"/>
  <c r="C12" i="4"/>
  <c r="E11" i="4"/>
  <c r="D11" i="4"/>
  <c r="C11" i="4"/>
  <c r="C10" i="4" s="1"/>
  <c r="A5" i="4"/>
  <c r="A4" i="4"/>
  <c r="A3" i="4"/>
  <c r="A2" i="4"/>
  <c r="E236" i="4" l="1"/>
  <c r="E18" i="4"/>
  <c r="D94" i="4"/>
  <c r="C99" i="4"/>
  <c r="D99" i="4"/>
  <c r="E113" i="4"/>
  <c r="N134" i="4"/>
  <c r="C259" i="4"/>
  <c r="C18" i="4"/>
  <c r="D38" i="4"/>
  <c r="D76" i="4"/>
  <c r="E94" i="4"/>
  <c r="C225" i="4"/>
  <c r="O225" i="4"/>
  <c r="C236" i="4"/>
  <c r="D33" i="4"/>
  <c r="E99" i="4"/>
  <c r="C113" i="4"/>
  <c r="D113" i="4"/>
  <c r="C189" i="4"/>
  <c r="C196" i="4" s="1"/>
  <c r="G189" i="4"/>
  <c r="L189" i="4"/>
  <c r="P189" i="4"/>
  <c r="T189" i="4"/>
  <c r="I196" i="4"/>
  <c r="C200" i="4"/>
  <c r="C202" i="4"/>
  <c r="AB202" i="4" s="1"/>
  <c r="E38" i="4"/>
  <c r="G225" i="4"/>
  <c r="K225" i="4"/>
  <c r="C38" i="4"/>
  <c r="C47" i="4"/>
  <c r="D108" i="4"/>
  <c r="M189" i="4"/>
  <c r="C201" i="4"/>
  <c r="AB201" i="4" s="1"/>
  <c r="C203" i="4"/>
  <c r="AB203" i="4" s="1"/>
  <c r="E225" i="4"/>
  <c r="I225" i="4"/>
  <c r="M225" i="4"/>
  <c r="Q225" i="4"/>
  <c r="C33" i="4"/>
  <c r="C84" i="4"/>
  <c r="D84" i="4"/>
  <c r="C108" i="4"/>
  <c r="H189" i="4"/>
  <c r="Q189" i="4"/>
  <c r="E134" i="4"/>
  <c r="M134" i="4"/>
  <c r="Q134" i="4"/>
  <c r="N196" i="4"/>
  <c r="R196" i="4"/>
  <c r="G196" i="4"/>
  <c r="D225" i="4"/>
  <c r="H225" i="4"/>
  <c r="L225" i="4"/>
  <c r="P225" i="4"/>
  <c r="C30" i="4"/>
  <c r="E33" i="4"/>
  <c r="C53" i="4"/>
  <c r="E84" i="4"/>
  <c r="M196" i="4"/>
  <c r="D47" i="4"/>
  <c r="C134" i="4"/>
  <c r="G134" i="4"/>
  <c r="K134" i="4"/>
  <c r="O134" i="4"/>
  <c r="L196" i="4"/>
  <c r="P196" i="4"/>
  <c r="T196" i="4"/>
  <c r="E196" i="4"/>
  <c r="F225" i="4"/>
  <c r="J225" i="4"/>
  <c r="N225" i="4"/>
  <c r="D236" i="4"/>
  <c r="C255" i="4"/>
  <c r="D289" i="4"/>
  <c r="H289" i="4"/>
  <c r="L289" i="4"/>
  <c r="C283" i="4"/>
  <c r="C289" i="4" s="1"/>
  <c r="C288" i="4"/>
  <c r="Q196" i="4"/>
  <c r="E76" i="4"/>
  <c r="D196" i="4"/>
  <c r="H196" i="4"/>
  <c r="AB200" i="4"/>
  <c r="AA200" i="4"/>
  <c r="K200" i="4" s="1"/>
  <c r="D18" i="4"/>
  <c r="E47" i="4"/>
  <c r="E108" i="4"/>
  <c r="D134" i="4"/>
  <c r="H134" i="4"/>
  <c r="L134" i="4"/>
  <c r="P134" i="4"/>
  <c r="V196" i="4"/>
  <c r="D10" i="4"/>
  <c r="C76" i="4"/>
  <c r="C94" i="4"/>
  <c r="F196" i="4"/>
  <c r="J196" i="4"/>
  <c r="O196" i="4"/>
  <c r="S196" i="4"/>
  <c r="AA203" i="4" l="1"/>
  <c r="K203" i="4" s="1"/>
  <c r="E56" i="4"/>
  <c r="C56" i="4"/>
  <c r="AA202" i="4"/>
  <c r="K202" i="4" s="1"/>
  <c r="D56" i="4"/>
  <c r="AA201" i="4"/>
  <c r="K201" i="4" s="1"/>
  <c r="C295" i="2" l="1"/>
  <c r="C294" i="2"/>
  <c r="C293" i="2"/>
  <c r="M288" i="2"/>
  <c r="L288" i="2"/>
  <c r="K288" i="2"/>
  <c r="J288" i="2"/>
  <c r="I288" i="2"/>
  <c r="H288" i="2"/>
  <c r="G288" i="2"/>
  <c r="F288" i="2"/>
  <c r="E288" i="2"/>
  <c r="D288" i="2"/>
  <c r="C287" i="2"/>
  <c r="C286" i="2"/>
  <c r="C285" i="2"/>
  <c r="C284" i="2"/>
  <c r="M283" i="2"/>
  <c r="L283" i="2"/>
  <c r="K283" i="2"/>
  <c r="J283" i="2"/>
  <c r="I283" i="2"/>
  <c r="H283" i="2"/>
  <c r="G283" i="2"/>
  <c r="F283" i="2"/>
  <c r="E283" i="2"/>
  <c r="D283" i="2"/>
  <c r="C282" i="2"/>
  <c r="C281" i="2"/>
  <c r="C280" i="2"/>
  <c r="C279" i="2"/>
  <c r="C283" i="2" s="1"/>
  <c r="C278" i="2"/>
  <c r="C277" i="2"/>
  <c r="M276" i="2"/>
  <c r="L276" i="2"/>
  <c r="K276" i="2"/>
  <c r="J276" i="2"/>
  <c r="I276" i="2"/>
  <c r="H276" i="2"/>
  <c r="G276" i="2"/>
  <c r="F276" i="2"/>
  <c r="E276" i="2"/>
  <c r="D276" i="2"/>
  <c r="C275" i="2"/>
  <c r="C274" i="2"/>
  <c r="C273" i="2"/>
  <c r="C272" i="2"/>
  <c r="C271" i="2"/>
  <c r="C270" i="2"/>
  <c r="C269" i="2"/>
  <c r="C268" i="2"/>
  <c r="C276" i="2" s="1"/>
  <c r="M267" i="2"/>
  <c r="L267" i="2"/>
  <c r="K267" i="2"/>
  <c r="J267" i="2"/>
  <c r="I267" i="2"/>
  <c r="H267" i="2"/>
  <c r="G267" i="2"/>
  <c r="F267" i="2"/>
  <c r="E267" i="2"/>
  <c r="D267" i="2"/>
  <c r="C266" i="2"/>
  <c r="C265" i="2"/>
  <c r="C264" i="2"/>
  <c r="C267" i="2" s="1"/>
  <c r="M263" i="2"/>
  <c r="L263" i="2"/>
  <c r="K263" i="2"/>
  <c r="J263" i="2"/>
  <c r="I263" i="2"/>
  <c r="H263" i="2"/>
  <c r="G263" i="2"/>
  <c r="F263" i="2"/>
  <c r="E263" i="2"/>
  <c r="D263" i="2"/>
  <c r="C262" i="2"/>
  <c r="C261" i="2"/>
  <c r="C260" i="2"/>
  <c r="M259" i="2"/>
  <c r="L259" i="2"/>
  <c r="K259" i="2"/>
  <c r="J259" i="2"/>
  <c r="I259" i="2"/>
  <c r="H259" i="2"/>
  <c r="G259" i="2"/>
  <c r="F259" i="2"/>
  <c r="E259" i="2"/>
  <c r="D259" i="2"/>
  <c r="C258" i="2"/>
  <c r="C257" i="2"/>
  <c r="C256" i="2"/>
  <c r="M255" i="2"/>
  <c r="M289" i="2" s="1"/>
  <c r="L255" i="2"/>
  <c r="L289" i="2" s="1"/>
  <c r="K255" i="2"/>
  <c r="K289" i="2" s="1"/>
  <c r="J255" i="2"/>
  <c r="J289" i="2" s="1"/>
  <c r="I255" i="2"/>
  <c r="I289" i="2" s="1"/>
  <c r="H255" i="2"/>
  <c r="H289" i="2" s="1"/>
  <c r="G255" i="2"/>
  <c r="G289" i="2" s="1"/>
  <c r="F255" i="2"/>
  <c r="F289" i="2" s="1"/>
  <c r="E255" i="2"/>
  <c r="E289" i="2" s="1"/>
  <c r="D255" i="2"/>
  <c r="D289" i="2" s="1"/>
  <c r="C254" i="2"/>
  <c r="C253" i="2"/>
  <c r="C252" i="2"/>
  <c r="C251" i="2"/>
  <c r="C250" i="2"/>
  <c r="AB246" i="2"/>
  <c r="AA246" i="2"/>
  <c r="F246" i="2" s="1"/>
  <c r="AB245" i="2"/>
  <c r="AA245" i="2"/>
  <c r="F245" i="2" s="1"/>
  <c r="AB244" i="2"/>
  <c r="AA244" i="2"/>
  <c r="F244" i="2" s="1"/>
  <c r="D235" i="2"/>
  <c r="C235" i="2"/>
  <c r="D234" i="2"/>
  <c r="C234" i="2"/>
  <c r="D233" i="2"/>
  <c r="C233" i="2"/>
  <c r="D232" i="2"/>
  <c r="C232" i="2"/>
  <c r="E231" i="2"/>
  <c r="D231" i="2"/>
  <c r="C231" i="2"/>
  <c r="D230" i="2"/>
  <c r="C230" i="2"/>
  <c r="E229" i="2"/>
  <c r="D229" i="2"/>
  <c r="C229" i="2"/>
  <c r="D228" i="2"/>
  <c r="C228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D208" i="2"/>
  <c r="C208" i="2"/>
  <c r="D207" i="2"/>
  <c r="C207" i="2"/>
  <c r="F203" i="2"/>
  <c r="E203" i="2"/>
  <c r="F202" i="2"/>
  <c r="E202" i="2"/>
  <c r="C202" i="2" s="1"/>
  <c r="AA202" i="2" s="1"/>
  <c r="K202" i="2" s="1"/>
  <c r="F201" i="2"/>
  <c r="E201" i="2"/>
  <c r="F200" i="2"/>
  <c r="E200" i="2"/>
  <c r="V195" i="2"/>
  <c r="U195" i="2"/>
  <c r="U196" i="2" s="1"/>
  <c r="R195" i="2"/>
  <c r="Q195" i="2"/>
  <c r="P195" i="2"/>
  <c r="O195" i="2"/>
  <c r="N195" i="2"/>
  <c r="M195" i="2"/>
  <c r="L195" i="2"/>
  <c r="J195" i="2"/>
  <c r="I195" i="2"/>
  <c r="H195" i="2"/>
  <c r="G195" i="2"/>
  <c r="F195" i="2"/>
  <c r="E195" i="2"/>
  <c r="D195" i="2"/>
  <c r="C195" i="2"/>
  <c r="V194" i="2"/>
  <c r="T194" i="2"/>
  <c r="S194" i="2"/>
  <c r="R194" i="2"/>
  <c r="Q194" i="2"/>
  <c r="P194" i="2"/>
  <c r="O194" i="2"/>
  <c r="N194" i="2"/>
  <c r="M194" i="2"/>
  <c r="L194" i="2"/>
  <c r="J194" i="2"/>
  <c r="I194" i="2"/>
  <c r="H194" i="2"/>
  <c r="G194" i="2"/>
  <c r="F194" i="2"/>
  <c r="E194" i="2"/>
  <c r="D194" i="2"/>
  <c r="C194" i="2"/>
  <c r="V193" i="2"/>
  <c r="T193" i="2"/>
  <c r="S193" i="2"/>
  <c r="R193" i="2"/>
  <c r="Q193" i="2"/>
  <c r="P193" i="2"/>
  <c r="O193" i="2"/>
  <c r="N193" i="2"/>
  <c r="M193" i="2"/>
  <c r="L193" i="2"/>
  <c r="J193" i="2"/>
  <c r="I193" i="2"/>
  <c r="H193" i="2"/>
  <c r="G193" i="2"/>
  <c r="F193" i="2"/>
  <c r="E193" i="2"/>
  <c r="D193" i="2"/>
  <c r="C193" i="2"/>
  <c r="V192" i="2"/>
  <c r="T192" i="2"/>
  <c r="S192" i="2"/>
  <c r="R192" i="2"/>
  <c r="Q192" i="2"/>
  <c r="P192" i="2"/>
  <c r="O192" i="2"/>
  <c r="N192" i="2"/>
  <c r="M192" i="2"/>
  <c r="L192" i="2"/>
  <c r="J192" i="2"/>
  <c r="I192" i="2"/>
  <c r="H192" i="2"/>
  <c r="G192" i="2"/>
  <c r="F192" i="2"/>
  <c r="E192" i="2"/>
  <c r="D192" i="2"/>
  <c r="C192" i="2"/>
  <c r="V191" i="2"/>
  <c r="T191" i="2"/>
  <c r="S191" i="2"/>
  <c r="R191" i="2"/>
  <c r="Q191" i="2"/>
  <c r="P191" i="2"/>
  <c r="O191" i="2"/>
  <c r="N191" i="2"/>
  <c r="M191" i="2"/>
  <c r="L191" i="2"/>
  <c r="J191" i="2"/>
  <c r="I191" i="2"/>
  <c r="H191" i="2"/>
  <c r="G191" i="2"/>
  <c r="F191" i="2"/>
  <c r="E191" i="2"/>
  <c r="D191" i="2"/>
  <c r="C191" i="2"/>
  <c r="V190" i="2"/>
  <c r="T190" i="2"/>
  <c r="S190" i="2"/>
  <c r="R190" i="2"/>
  <c r="Q190" i="2"/>
  <c r="P190" i="2"/>
  <c r="O190" i="2"/>
  <c r="O189" i="2" s="1"/>
  <c r="N190" i="2"/>
  <c r="M190" i="2"/>
  <c r="L190" i="2"/>
  <c r="J190" i="2"/>
  <c r="J189" i="2" s="1"/>
  <c r="I190" i="2"/>
  <c r="H190" i="2"/>
  <c r="G190" i="2"/>
  <c r="F190" i="2"/>
  <c r="F189" i="2" s="1"/>
  <c r="E190" i="2"/>
  <c r="D190" i="2"/>
  <c r="C190" i="2"/>
  <c r="S189" i="2"/>
  <c r="V188" i="2"/>
  <c r="T188" i="2"/>
  <c r="S188" i="2"/>
  <c r="R188" i="2"/>
  <c r="Q188" i="2"/>
  <c r="P188" i="2"/>
  <c r="O188" i="2"/>
  <c r="N188" i="2"/>
  <c r="M188" i="2"/>
  <c r="L188" i="2"/>
  <c r="J188" i="2"/>
  <c r="I188" i="2"/>
  <c r="H188" i="2"/>
  <c r="G188" i="2"/>
  <c r="F188" i="2"/>
  <c r="E188" i="2"/>
  <c r="D188" i="2"/>
  <c r="C188" i="2"/>
  <c r="V187" i="2"/>
  <c r="T187" i="2"/>
  <c r="S187" i="2"/>
  <c r="R187" i="2"/>
  <c r="Q187" i="2"/>
  <c r="P187" i="2"/>
  <c r="O187" i="2"/>
  <c r="N187" i="2"/>
  <c r="M187" i="2"/>
  <c r="L187" i="2"/>
  <c r="J187" i="2"/>
  <c r="I187" i="2"/>
  <c r="H187" i="2"/>
  <c r="G187" i="2"/>
  <c r="F187" i="2"/>
  <c r="E187" i="2"/>
  <c r="D187" i="2"/>
  <c r="C187" i="2"/>
  <c r="V186" i="2"/>
  <c r="T186" i="2"/>
  <c r="S186" i="2"/>
  <c r="R186" i="2"/>
  <c r="Q186" i="2"/>
  <c r="P186" i="2"/>
  <c r="O186" i="2"/>
  <c r="N186" i="2"/>
  <c r="M186" i="2"/>
  <c r="L186" i="2"/>
  <c r="J186" i="2"/>
  <c r="I186" i="2"/>
  <c r="H186" i="2"/>
  <c r="G186" i="2"/>
  <c r="F186" i="2"/>
  <c r="E186" i="2"/>
  <c r="D186" i="2"/>
  <c r="C186" i="2"/>
  <c r="V185" i="2"/>
  <c r="T185" i="2"/>
  <c r="S185" i="2"/>
  <c r="R185" i="2"/>
  <c r="Q185" i="2"/>
  <c r="P185" i="2"/>
  <c r="O185" i="2"/>
  <c r="N185" i="2"/>
  <c r="M185" i="2"/>
  <c r="L185" i="2"/>
  <c r="J185" i="2"/>
  <c r="I185" i="2"/>
  <c r="H185" i="2"/>
  <c r="G185" i="2"/>
  <c r="F185" i="2"/>
  <c r="E185" i="2"/>
  <c r="D185" i="2"/>
  <c r="C185" i="2"/>
  <c r="V184" i="2"/>
  <c r="T184" i="2"/>
  <c r="S184" i="2"/>
  <c r="R184" i="2"/>
  <c r="Q184" i="2"/>
  <c r="P184" i="2"/>
  <c r="O184" i="2"/>
  <c r="N184" i="2"/>
  <c r="M184" i="2"/>
  <c r="L184" i="2"/>
  <c r="J184" i="2"/>
  <c r="I184" i="2"/>
  <c r="H184" i="2"/>
  <c r="G184" i="2"/>
  <c r="F184" i="2"/>
  <c r="E184" i="2"/>
  <c r="D184" i="2"/>
  <c r="C184" i="2"/>
  <c r="V183" i="2"/>
  <c r="T183" i="2"/>
  <c r="S183" i="2"/>
  <c r="R183" i="2"/>
  <c r="Q183" i="2"/>
  <c r="P183" i="2"/>
  <c r="O183" i="2"/>
  <c r="N183" i="2"/>
  <c r="M183" i="2"/>
  <c r="L183" i="2"/>
  <c r="J183" i="2"/>
  <c r="I183" i="2"/>
  <c r="H183" i="2"/>
  <c r="G183" i="2"/>
  <c r="F183" i="2"/>
  <c r="E183" i="2"/>
  <c r="D183" i="2"/>
  <c r="C183" i="2"/>
  <c r="V182" i="2"/>
  <c r="T182" i="2"/>
  <c r="S182" i="2"/>
  <c r="R182" i="2"/>
  <c r="Q182" i="2"/>
  <c r="P182" i="2"/>
  <c r="O182" i="2"/>
  <c r="N182" i="2"/>
  <c r="M182" i="2"/>
  <c r="L182" i="2"/>
  <c r="J182" i="2"/>
  <c r="I182" i="2"/>
  <c r="H182" i="2"/>
  <c r="G182" i="2"/>
  <c r="F182" i="2"/>
  <c r="E182" i="2"/>
  <c r="D182" i="2"/>
  <c r="C182" i="2"/>
  <c r="V181" i="2"/>
  <c r="T181" i="2"/>
  <c r="S181" i="2"/>
  <c r="R181" i="2"/>
  <c r="Q181" i="2"/>
  <c r="P181" i="2"/>
  <c r="O181" i="2"/>
  <c r="N181" i="2"/>
  <c r="M181" i="2"/>
  <c r="L181" i="2"/>
  <c r="J181" i="2"/>
  <c r="I181" i="2"/>
  <c r="H181" i="2"/>
  <c r="G181" i="2"/>
  <c r="F181" i="2"/>
  <c r="E181" i="2"/>
  <c r="D181" i="2"/>
  <c r="C181" i="2"/>
  <c r="V180" i="2"/>
  <c r="T180" i="2"/>
  <c r="S180" i="2"/>
  <c r="R180" i="2"/>
  <c r="Q180" i="2"/>
  <c r="P180" i="2"/>
  <c r="O180" i="2"/>
  <c r="N180" i="2"/>
  <c r="M180" i="2"/>
  <c r="L180" i="2"/>
  <c r="J180" i="2"/>
  <c r="I180" i="2"/>
  <c r="H180" i="2"/>
  <c r="G180" i="2"/>
  <c r="F180" i="2"/>
  <c r="E180" i="2"/>
  <c r="D180" i="2"/>
  <c r="C180" i="2"/>
  <c r="V179" i="2"/>
  <c r="T179" i="2"/>
  <c r="S179" i="2"/>
  <c r="R179" i="2"/>
  <c r="Q179" i="2"/>
  <c r="P179" i="2"/>
  <c r="O179" i="2"/>
  <c r="N179" i="2"/>
  <c r="M179" i="2"/>
  <c r="L179" i="2"/>
  <c r="K196" i="2"/>
  <c r="J179" i="2"/>
  <c r="I179" i="2"/>
  <c r="H179" i="2"/>
  <c r="G179" i="2"/>
  <c r="F179" i="2"/>
  <c r="E179" i="2"/>
  <c r="D179" i="2"/>
  <c r="C179" i="2"/>
  <c r="V178" i="2"/>
  <c r="T178" i="2"/>
  <c r="S178" i="2"/>
  <c r="R178" i="2"/>
  <c r="Q178" i="2"/>
  <c r="P178" i="2"/>
  <c r="O178" i="2"/>
  <c r="N178" i="2"/>
  <c r="M178" i="2"/>
  <c r="L178" i="2"/>
  <c r="J178" i="2"/>
  <c r="I178" i="2"/>
  <c r="H178" i="2"/>
  <c r="G178" i="2"/>
  <c r="F178" i="2"/>
  <c r="E178" i="2"/>
  <c r="D178" i="2"/>
  <c r="C178" i="2"/>
  <c r="V177" i="2"/>
  <c r="T177" i="2"/>
  <c r="S177" i="2"/>
  <c r="R177" i="2"/>
  <c r="Q177" i="2"/>
  <c r="P177" i="2"/>
  <c r="O177" i="2"/>
  <c r="N177" i="2"/>
  <c r="M177" i="2"/>
  <c r="L177" i="2"/>
  <c r="J177" i="2"/>
  <c r="I177" i="2"/>
  <c r="H177" i="2"/>
  <c r="G177" i="2"/>
  <c r="F177" i="2"/>
  <c r="E177" i="2"/>
  <c r="D177" i="2"/>
  <c r="C177" i="2"/>
  <c r="V176" i="2"/>
  <c r="T176" i="2"/>
  <c r="S176" i="2"/>
  <c r="R176" i="2"/>
  <c r="Q176" i="2"/>
  <c r="P176" i="2"/>
  <c r="O176" i="2"/>
  <c r="N176" i="2"/>
  <c r="M176" i="2"/>
  <c r="L176" i="2"/>
  <c r="J176" i="2"/>
  <c r="I176" i="2"/>
  <c r="H176" i="2"/>
  <c r="G176" i="2"/>
  <c r="F176" i="2"/>
  <c r="E176" i="2"/>
  <c r="D176" i="2"/>
  <c r="C176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R160" i="2"/>
  <c r="R171" i="2" s="1"/>
  <c r="Q160" i="2"/>
  <c r="Q171" i="2" s="1"/>
  <c r="P160" i="2"/>
  <c r="P171" i="2" s="1"/>
  <c r="O160" i="2"/>
  <c r="O171" i="2" s="1"/>
  <c r="N160" i="2"/>
  <c r="N171" i="2" s="1"/>
  <c r="M160" i="2"/>
  <c r="M171" i="2" s="1"/>
  <c r="L160" i="2"/>
  <c r="L171" i="2" s="1"/>
  <c r="K160" i="2"/>
  <c r="K171" i="2" s="1"/>
  <c r="J160" i="2"/>
  <c r="J171" i="2" s="1"/>
  <c r="I160" i="2"/>
  <c r="I171" i="2" s="1"/>
  <c r="H160" i="2"/>
  <c r="H171" i="2" s="1"/>
  <c r="G160" i="2"/>
  <c r="G171" i="2" s="1"/>
  <c r="F160" i="2"/>
  <c r="F171" i="2" s="1"/>
  <c r="E160" i="2"/>
  <c r="E171" i="2" s="1"/>
  <c r="D160" i="2"/>
  <c r="D171" i="2" s="1"/>
  <c r="C160" i="2"/>
  <c r="C171" i="2" s="1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R150" i="2"/>
  <c r="R155" i="2" s="1"/>
  <c r="Q150" i="2"/>
  <c r="Q155" i="2" s="1"/>
  <c r="P150" i="2"/>
  <c r="P155" i="2" s="1"/>
  <c r="O150" i="2"/>
  <c r="O155" i="2" s="1"/>
  <c r="N150" i="2"/>
  <c r="N155" i="2" s="1"/>
  <c r="M150" i="2"/>
  <c r="M155" i="2" s="1"/>
  <c r="L150" i="2"/>
  <c r="L155" i="2" s="1"/>
  <c r="K150" i="2"/>
  <c r="K155" i="2" s="1"/>
  <c r="J150" i="2"/>
  <c r="J155" i="2" s="1"/>
  <c r="I150" i="2"/>
  <c r="I155" i="2" s="1"/>
  <c r="H150" i="2"/>
  <c r="H155" i="2" s="1"/>
  <c r="G150" i="2"/>
  <c r="G155" i="2" s="1"/>
  <c r="F150" i="2"/>
  <c r="F155" i="2" s="1"/>
  <c r="E150" i="2"/>
  <c r="E155" i="2" s="1"/>
  <c r="D150" i="2"/>
  <c r="D155" i="2" s="1"/>
  <c r="C150" i="2"/>
  <c r="C155" i="2" s="1"/>
  <c r="S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S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S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S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S139" i="2"/>
  <c r="Q139" i="2"/>
  <c r="Q138" i="2" s="1"/>
  <c r="P139" i="2"/>
  <c r="O139" i="2"/>
  <c r="N139" i="2"/>
  <c r="M139" i="2"/>
  <c r="M138" i="2" s="1"/>
  <c r="L139" i="2"/>
  <c r="K139" i="2"/>
  <c r="K138" i="2" s="1"/>
  <c r="J139" i="2"/>
  <c r="I139" i="2"/>
  <c r="I138" i="2" s="1"/>
  <c r="H139" i="2"/>
  <c r="G139" i="2"/>
  <c r="G138" i="2" s="1"/>
  <c r="G134" i="2" s="1"/>
  <c r="F139" i="2"/>
  <c r="F138" i="2" s="1"/>
  <c r="E139" i="2"/>
  <c r="E138" i="2" s="1"/>
  <c r="D139" i="2"/>
  <c r="C139" i="2"/>
  <c r="C138" i="2" s="1"/>
  <c r="S138" i="2"/>
  <c r="R138" i="2"/>
  <c r="P138" i="2"/>
  <c r="O138" i="2"/>
  <c r="O134" i="2" s="1"/>
  <c r="N138" i="2"/>
  <c r="L138" i="2"/>
  <c r="J138" i="2"/>
  <c r="H138" i="2"/>
  <c r="D138" i="2"/>
  <c r="S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S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S135" i="2"/>
  <c r="Q135" i="2"/>
  <c r="P135" i="2"/>
  <c r="O135" i="2"/>
  <c r="N135" i="2"/>
  <c r="N134" i="2" s="1"/>
  <c r="M135" i="2"/>
  <c r="L135" i="2"/>
  <c r="L134" i="2" s="1"/>
  <c r="K135" i="2"/>
  <c r="J135" i="2"/>
  <c r="I135" i="2"/>
  <c r="H135" i="2"/>
  <c r="H134" i="2" s="1"/>
  <c r="G135" i="2"/>
  <c r="F135" i="2"/>
  <c r="E135" i="2"/>
  <c r="D135" i="2"/>
  <c r="D134" i="2" s="1"/>
  <c r="C135" i="2"/>
  <c r="S134" i="2"/>
  <c r="R134" i="2"/>
  <c r="P134" i="2"/>
  <c r="S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S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S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S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S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S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S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S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S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S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S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S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S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E116" i="2"/>
  <c r="D116" i="2"/>
  <c r="C116" i="2"/>
  <c r="E112" i="2"/>
  <c r="D112" i="2"/>
  <c r="C112" i="2"/>
  <c r="E111" i="2"/>
  <c r="E113" i="2" s="1"/>
  <c r="D111" i="2"/>
  <c r="C111" i="2"/>
  <c r="C107" i="2"/>
  <c r="E106" i="2"/>
  <c r="D106" i="2"/>
  <c r="C106" i="2"/>
  <c r="E105" i="2"/>
  <c r="D105" i="2"/>
  <c r="C105" i="2"/>
  <c r="E104" i="2"/>
  <c r="D104" i="2"/>
  <c r="C104" i="2"/>
  <c r="E103" i="2"/>
  <c r="D103" i="2"/>
  <c r="C103" i="2"/>
  <c r="E102" i="2"/>
  <c r="D102" i="2"/>
  <c r="C102" i="2"/>
  <c r="E98" i="2"/>
  <c r="D98" i="2"/>
  <c r="C98" i="2"/>
  <c r="E97" i="2"/>
  <c r="E99" i="2" s="1"/>
  <c r="D97" i="2"/>
  <c r="C97" i="2"/>
  <c r="C99" i="2" s="1"/>
  <c r="E93" i="2"/>
  <c r="D93" i="2"/>
  <c r="C93" i="2"/>
  <c r="E92" i="2"/>
  <c r="D92" i="2"/>
  <c r="C92" i="2"/>
  <c r="E91" i="2"/>
  <c r="D91" i="2"/>
  <c r="C91" i="2"/>
  <c r="E90" i="2"/>
  <c r="D90" i="2"/>
  <c r="C90" i="2"/>
  <c r="E89" i="2"/>
  <c r="D89" i="2"/>
  <c r="C89" i="2"/>
  <c r="E88" i="2"/>
  <c r="D88" i="2"/>
  <c r="C88" i="2"/>
  <c r="E87" i="2"/>
  <c r="D87" i="2"/>
  <c r="C87" i="2"/>
  <c r="E83" i="2"/>
  <c r="D83" i="2"/>
  <c r="C83" i="2"/>
  <c r="E82" i="2"/>
  <c r="D82" i="2"/>
  <c r="C82" i="2"/>
  <c r="E81" i="2"/>
  <c r="D81" i="2"/>
  <c r="C81" i="2"/>
  <c r="E80" i="2"/>
  <c r="D80" i="2"/>
  <c r="C80" i="2"/>
  <c r="E79" i="2"/>
  <c r="D79" i="2"/>
  <c r="C79" i="2"/>
  <c r="E75" i="2"/>
  <c r="D75" i="2"/>
  <c r="C75" i="2"/>
  <c r="E74" i="2"/>
  <c r="D74" i="2"/>
  <c r="C74" i="2"/>
  <c r="E73" i="2"/>
  <c r="D73" i="2"/>
  <c r="C73" i="2"/>
  <c r="E72" i="2"/>
  <c r="D72" i="2"/>
  <c r="C72" i="2"/>
  <c r="E71" i="2"/>
  <c r="D71" i="2"/>
  <c r="C71" i="2"/>
  <c r="E70" i="2"/>
  <c r="D70" i="2"/>
  <c r="C70" i="2"/>
  <c r="E69" i="2"/>
  <c r="D69" i="2"/>
  <c r="C69" i="2"/>
  <c r="E68" i="2"/>
  <c r="D68" i="2"/>
  <c r="C68" i="2"/>
  <c r="E67" i="2"/>
  <c r="D67" i="2"/>
  <c r="C67" i="2"/>
  <c r="E66" i="2"/>
  <c r="D66" i="2"/>
  <c r="C66" i="2"/>
  <c r="E65" i="2"/>
  <c r="D65" i="2"/>
  <c r="C65" i="2"/>
  <c r="E64" i="2"/>
  <c r="D64" i="2"/>
  <c r="C64" i="2"/>
  <c r="E63" i="2"/>
  <c r="D63" i="2"/>
  <c r="C63" i="2"/>
  <c r="E62" i="2"/>
  <c r="D62" i="2"/>
  <c r="C62" i="2"/>
  <c r="E61" i="2"/>
  <c r="D61" i="2"/>
  <c r="C61" i="2"/>
  <c r="E60" i="2"/>
  <c r="E76" i="2" s="1"/>
  <c r="D60" i="2"/>
  <c r="C60" i="2"/>
  <c r="C55" i="2"/>
  <c r="C54" i="2"/>
  <c r="C53" i="2" s="1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C46" i="2"/>
  <c r="C45" i="2" s="1"/>
  <c r="E44" i="2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C38" i="2" s="1"/>
  <c r="C37" i="2"/>
  <c r="C36" i="2" s="1"/>
  <c r="E35" i="2"/>
  <c r="D35" i="2"/>
  <c r="C35" i="2"/>
  <c r="E34" i="2"/>
  <c r="D34" i="2"/>
  <c r="C34" i="2"/>
  <c r="C32" i="2"/>
  <c r="C31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E18" i="2" s="1"/>
  <c r="D19" i="2"/>
  <c r="C19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A5" i="2"/>
  <c r="A4" i="2"/>
  <c r="A3" i="2"/>
  <c r="A2" i="2"/>
  <c r="E10" i="2" l="1"/>
  <c r="C201" i="2"/>
  <c r="C200" i="2"/>
  <c r="AB200" i="2" s="1"/>
  <c r="F225" i="2"/>
  <c r="J225" i="2"/>
  <c r="N225" i="2"/>
  <c r="C259" i="2"/>
  <c r="C263" i="2"/>
  <c r="C134" i="2"/>
  <c r="K134" i="2"/>
  <c r="C76" i="2"/>
  <c r="D84" i="2"/>
  <c r="D94" i="2"/>
  <c r="F134" i="2"/>
  <c r="J134" i="2"/>
  <c r="D189" i="2"/>
  <c r="H189" i="2"/>
  <c r="M189" i="2"/>
  <c r="M196" i="2" s="1"/>
  <c r="Q189" i="2"/>
  <c r="Q196" i="2" s="1"/>
  <c r="V189" i="2"/>
  <c r="D225" i="2"/>
  <c r="H225" i="2"/>
  <c r="L225" i="2"/>
  <c r="P225" i="2"/>
  <c r="D236" i="2"/>
  <c r="D18" i="2"/>
  <c r="E33" i="2"/>
  <c r="E56" i="2" s="1"/>
  <c r="D38" i="2"/>
  <c r="E47" i="2"/>
  <c r="C203" i="2"/>
  <c r="AB203" i="2" s="1"/>
  <c r="E225" i="2"/>
  <c r="I225" i="2"/>
  <c r="M225" i="2"/>
  <c r="Q225" i="2"/>
  <c r="D10" i="2"/>
  <c r="C33" i="2"/>
  <c r="C47" i="2"/>
  <c r="D47" i="2"/>
  <c r="D108" i="2"/>
  <c r="D113" i="2"/>
  <c r="C189" i="2"/>
  <c r="G189" i="2"/>
  <c r="L189" i="2"/>
  <c r="L196" i="2" s="1"/>
  <c r="P189" i="2"/>
  <c r="T189" i="2"/>
  <c r="C225" i="2"/>
  <c r="G225" i="2"/>
  <c r="K225" i="2"/>
  <c r="O225" i="2"/>
  <c r="C10" i="2"/>
  <c r="C30" i="2"/>
  <c r="E38" i="2"/>
  <c r="C84" i="2"/>
  <c r="C94" i="2"/>
  <c r="C108" i="2"/>
  <c r="C113" i="2"/>
  <c r="F196" i="2"/>
  <c r="J196" i="2"/>
  <c r="D196" i="2"/>
  <c r="H196" i="2"/>
  <c r="E236" i="2"/>
  <c r="E189" i="2"/>
  <c r="E196" i="2" s="1"/>
  <c r="I189" i="2"/>
  <c r="I196" i="2" s="1"/>
  <c r="N189" i="2"/>
  <c r="R189" i="2"/>
  <c r="C255" i="2"/>
  <c r="C18" i="2"/>
  <c r="D33" i="2"/>
  <c r="D76" i="2"/>
  <c r="E94" i="2"/>
  <c r="D99" i="2"/>
  <c r="E108" i="2"/>
  <c r="V196" i="2"/>
  <c r="O196" i="2"/>
  <c r="S196" i="2"/>
  <c r="C236" i="2"/>
  <c r="E84" i="2"/>
  <c r="E134" i="2"/>
  <c r="I134" i="2"/>
  <c r="M134" i="2"/>
  <c r="Q134" i="2"/>
  <c r="C196" i="2"/>
  <c r="G196" i="2"/>
  <c r="P196" i="2"/>
  <c r="T196" i="2"/>
  <c r="C288" i="2"/>
  <c r="AB201" i="2"/>
  <c r="AA201" i="2"/>
  <c r="K201" i="2" s="1"/>
  <c r="N196" i="2"/>
  <c r="R196" i="2"/>
  <c r="AA200" i="2"/>
  <c r="K200" i="2" s="1"/>
  <c r="AB202" i="2"/>
  <c r="AA203" i="2" l="1"/>
  <c r="K203" i="2" s="1"/>
  <c r="D56" i="2"/>
  <c r="C289" i="2"/>
  <c r="C56" i="2"/>
  <c r="R142" i="1" l="1"/>
  <c r="R141" i="1"/>
  <c r="R140" i="1"/>
  <c r="R139" i="1"/>
  <c r="R137" i="1"/>
  <c r="R136" i="1"/>
  <c r="R135" i="1"/>
  <c r="M141" i="1"/>
  <c r="K194" i="1"/>
  <c r="K193" i="1"/>
  <c r="K188" i="1"/>
  <c r="K187" i="1"/>
  <c r="K186" i="1"/>
  <c r="K183" i="1"/>
  <c r="K182" i="1"/>
  <c r="K181" i="1"/>
  <c r="K178" i="1"/>
  <c r="K177" i="1"/>
  <c r="J203" i="1"/>
  <c r="I203" i="1"/>
  <c r="H203" i="1"/>
  <c r="J202" i="1"/>
  <c r="I202" i="1"/>
  <c r="H202" i="1"/>
  <c r="J201" i="1"/>
  <c r="I201" i="1"/>
  <c r="H201" i="1"/>
  <c r="J200" i="1"/>
  <c r="I200" i="1"/>
  <c r="H200" i="1"/>
  <c r="L216" i="1"/>
  <c r="M254" i="1"/>
  <c r="L254" i="1"/>
  <c r="K254" i="1"/>
  <c r="J254" i="1"/>
  <c r="I254" i="1"/>
  <c r="H254" i="1"/>
  <c r="M253" i="1"/>
  <c r="L253" i="1"/>
  <c r="K253" i="1"/>
  <c r="J253" i="1"/>
  <c r="I253" i="1"/>
  <c r="H253" i="1"/>
  <c r="M252" i="1"/>
  <c r="L252" i="1"/>
  <c r="K252" i="1"/>
  <c r="J252" i="1"/>
  <c r="I252" i="1"/>
  <c r="H252" i="1"/>
  <c r="M251" i="1"/>
  <c r="L251" i="1"/>
  <c r="K251" i="1"/>
  <c r="J251" i="1"/>
  <c r="I251" i="1"/>
  <c r="H251" i="1"/>
  <c r="M250" i="1"/>
  <c r="L250" i="1"/>
  <c r="K250" i="1"/>
  <c r="J250" i="1"/>
  <c r="I250" i="1"/>
  <c r="H250" i="1"/>
  <c r="M258" i="1"/>
  <c r="L258" i="1"/>
  <c r="K258" i="1"/>
  <c r="J258" i="1"/>
  <c r="I258" i="1"/>
  <c r="H258" i="1"/>
  <c r="M257" i="1"/>
  <c r="L257" i="1"/>
  <c r="K257" i="1"/>
  <c r="J257" i="1"/>
  <c r="I257" i="1"/>
  <c r="H257" i="1"/>
  <c r="M256" i="1"/>
  <c r="L256" i="1"/>
  <c r="K256" i="1"/>
  <c r="J256" i="1"/>
  <c r="I256" i="1"/>
  <c r="H256" i="1"/>
  <c r="M262" i="1"/>
  <c r="L262" i="1"/>
  <c r="K262" i="1"/>
  <c r="J262" i="1"/>
  <c r="I262" i="1"/>
  <c r="H262" i="1"/>
  <c r="M261" i="1"/>
  <c r="L261" i="1"/>
  <c r="K261" i="1"/>
  <c r="J261" i="1"/>
  <c r="I261" i="1"/>
  <c r="H261" i="1"/>
  <c r="M260" i="1"/>
  <c r="L260" i="1"/>
  <c r="K260" i="1"/>
  <c r="J260" i="1"/>
  <c r="I260" i="1"/>
  <c r="H260" i="1"/>
  <c r="M266" i="1"/>
  <c r="L266" i="1"/>
  <c r="K266" i="1"/>
  <c r="J266" i="1"/>
  <c r="I266" i="1"/>
  <c r="H266" i="1"/>
  <c r="M265" i="1"/>
  <c r="L265" i="1"/>
  <c r="K265" i="1"/>
  <c r="J265" i="1"/>
  <c r="I265" i="1"/>
  <c r="H265" i="1"/>
  <c r="M264" i="1"/>
  <c r="L264" i="1"/>
  <c r="K264" i="1"/>
  <c r="J264" i="1"/>
  <c r="I264" i="1"/>
  <c r="H264" i="1"/>
  <c r="M275" i="1"/>
  <c r="L275" i="1"/>
  <c r="K275" i="1"/>
  <c r="J275" i="1"/>
  <c r="I275" i="1"/>
  <c r="H275" i="1"/>
  <c r="M274" i="1"/>
  <c r="L274" i="1"/>
  <c r="K274" i="1"/>
  <c r="J274" i="1"/>
  <c r="I274" i="1"/>
  <c r="H274" i="1"/>
  <c r="M273" i="1"/>
  <c r="L273" i="1"/>
  <c r="K273" i="1"/>
  <c r="J273" i="1"/>
  <c r="I273" i="1"/>
  <c r="H273" i="1"/>
  <c r="M272" i="1"/>
  <c r="L272" i="1"/>
  <c r="K272" i="1"/>
  <c r="J272" i="1"/>
  <c r="I272" i="1"/>
  <c r="H272" i="1"/>
  <c r="M271" i="1"/>
  <c r="L271" i="1"/>
  <c r="K271" i="1"/>
  <c r="J271" i="1"/>
  <c r="I271" i="1"/>
  <c r="H271" i="1"/>
  <c r="M270" i="1"/>
  <c r="L270" i="1"/>
  <c r="K270" i="1"/>
  <c r="J270" i="1"/>
  <c r="I270" i="1"/>
  <c r="H270" i="1"/>
  <c r="M269" i="1"/>
  <c r="L269" i="1"/>
  <c r="K269" i="1"/>
  <c r="J269" i="1"/>
  <c r="I269" i="1"/>
  <c r="H269" i="1"/>
  <c r="M268" i="1"/>
  <c r="L268" i="1"/>
  <c r="K268" i="1"/>
  <c r="J268" i="1"/>
  <c r="I268" i="1"/>
  <c r="H268" i="1"/>
  <c r="M282" i="1"/>
  <c r="L282" i="1"/>
  <c r="K282" i="1"/>
  <c r="J282" i="1"/>
  <c r="I282" i="1"/>
  <c r="H282" i="1"/>
  <c r="M281" i="1"/>
  <c r="L281" i="1"/>
  <c r="K281" i="1"/>
  <c r="J281" i="1"/>
  <c r="I281" i="1"/>
  <c r="H281" i="1"/>
  <c r="M280" i="1"/>
  <c r="L280" i="1"/>
  <c r="K280" i="1"/>
  <c r="J280" i="1"/>
  <c r="I280" i="1"/>
  <c r="H280" i="1"/>
  <c r="M279" i="1"/>
  <c r="L279" i="1"/>
  <c r="K279" i="1"/>
  <c r="J279" i="1"/>
  <c r="I279" i="1"/>
  <c r="H279" i="1"/>
  <c r="M278" i="1"/>
  <c r="L278" i="1"/>
  <c r="K278" i="1"/>
  <c r="J278" i="1"/>
  <c r="I278" i="1"/>
  <c r="H278" i="1"/>
  <c r="M277" i="1"/>
  <c r="L277" i="1"/>
  <c r="K277" i="1"/>
  <c r="J277" i="1"/>
  <c r="I277" i="1"/>
  <c r="H277" i="1"/>
  <c r="M287" i="1"/>
  <c r="L287" i="1"/>
  <c r="K287" i="1"/>
  <c r="J287" i="1"/>
  <c r="I287" i="1"/>
  <c r="H287" i="1"/>
  <c r="M286" i="1"/>
  <c r="L286" i="1"/>
  <c r="K286" i="1"/>
  <c r="J286" i="1"/>
  <c r="I286" i="1"/>
  <c r="H286" i="1"/>
  <c r="M285" i="1"/>
  <c r="L285" i="1"/>
  <c r="K285" i="1"/>
  <c r="J285" i="1"/>
  <c r="I285" i="1"/>
  <c r="H285" i="1"/>
  <c r="M284" i="1"/>
  <c r="L284" i="1"/>
  <c r="K284" i="1"/>
  <c r="J284" i="1"/>
  <c r="I284" i="1"/>
  <c r="H284" i="1"/>
  <c r="J295" i="1"/>
  <c r="I295" i="1"/>
  <c r="H295" i="1"/>
  <c r="J294" i="1"/>
  <c r="I294" i="1"/>
  <c r="H294" i="1"/>
  <c r="J293" i="1"/>
  <c r="I293" i="1"/>
  <c r="H293" i="1"/>
  <c r="G294" i="1"/>
  <c r="F294" i="1"/>
  <c r="G293" i="1"/>
  <c r="F293" i="1"/>
  <c r="E295" i="1"/>
  <c r="D295" i="1"/>
  <c r="E294" i="1"/>
  <c r="D294" i="1"/>
  <c r="E293" i="1"/>
  <c r="D293" i="1"/>
  <c r="G287" i="1"/>
  <c r="F287" i="1"/>
  <c r="E287" i="1"/>
  <c r="D287" i="1"/>
  <c r="G286" i="1"/>
  <c r="F286" i="1"/>
  <c r="E286" i="1"/>
  <c r="D286" i="1"/>
  <c r="G285" i="1"/>
  <c r="F285" i="1"/>
  <c r="E285" i="1"/>
  <c r="D285" i="1"/>
  <c r="G284" i="1"/>
  <c r="G288" i="1" s="1"/>
  <c r="F284" i="1"/>
  <c r="E284" i="1"/>
  <c r="E288" i="1" s="1"/>
  <c r="D284" i="1"/>
  <c r="D288" i="1" s="1"/>
  <c r="G282" i="1"/>
  <c r="F282" i="1"/>
  <c r="E282" i="1"/>
  <c r="D282" i="1"/>
  <c r="G281" i="1"/>
  <c r="F281" i="1"/>
  <c r="E281" i="1"/>
  <c r="D281" i="1"/>
  <c r="G280" i="1"/>
  <c r="F280" i="1"/>
  <c r="E280" i="1"/>
  <c r="D280" i="1"/>
  <c r="G279" i="1"/>
  <c r="F279" i="1"/>
  <c r="E279" i="1"/>
  <c r="D279" i="1"/>
  <c r="G278" i="1"/>
  <c r="F278" i="1"/>
  <c r="E278" i="1"/>
  <c r="D278" i="1"/>
  <c r="G277" i="1"/>
  <c r="F277" i="1"/>
  <c r="E277" i="1"/>
  <c r="D277" i="1"/>
  <c r="D283" i="1" s="1"/>
  <c r="G275" i="1"/>
  <c r="F275" i="1"/>
  <c r="E275" i="1"/>
  <c r="D275" i="1"/>
  <c r="G274" i="1"/>
  <c r="F274" i="1"/>
  <c r="E274" i="1"/>
  <c r="D274" i="1"/>
  <c r="G273" i="1"/>
  <c r="F273" i="1"/>
  <c r="E273" i="1"/>
  <c r="D273" i="1"/>
  <c r="G272" i="1"/>
  <c r="F272" i="1"/>
  <c r="E272" i="1"/>
  <c r="D272" i="1"/>
  <c r="G271" i="1"/>
  <c r="F271" i="1"/>
  <c r="E271" i="1"/>
  <c r="D271" i="1"/>
  <c r="G270" i="1"/>
  <c r="F270" i="1"/>
  <c r="E270" i="1"/>
  <c r="D270" i="1"/>
  <c r="G269" i="1"/>
  <c r="F269" i="1"/>
  <c r="E269" i="1"/>
  <c r="D269" i="1"/>
  <c r="G268" i="1"/>
  <c r="G276" i="1" s="1"/>
  <c r="F268" i="1"/>
  <c r="E268" i="1"/>
  <c r="D268" i="1"/>
  <c r="D276" i="1" s="1"/>
  <c r="G266" i="1"/>
  <c r="F266" i="1"/>
  <c r="E266" i="1"/>
  <c r="D266" i="1"/>
  <c r="G265" i="1"/>
  <c r="F265" i="1"/>
  <c r="E265" i="1"/>
  <c r="D265" i="1"/>
  <c r="G264" i="1"/>
  <c r="F264" i="1"/>
  <c r="E264" i="1"/>
  <c r="D264" i="1"/>
  <c r="D267" i="1" s="1"/>
  <c r="G262" i="1"/>
  <c r="F262" i="1"/>
  <c r="E262" i="1"/>
  <c r="D262" i="1"/>
  <c r="G261" i="1"/>
  <c r="F261" i="1"/>
  <c r="E261" i="1"/>
  <c r="D261" i="1"/>
  <c r="G260" i="1"/>
  <c r="G263" i="1" s="1"/>
  <c r="F260" i="1"/>
  <c r="E260" i="1"/>
  <c r="D260" i="1"/>
  <c r="D263" i="1" s="1"/>
  <c r="G258" i="1"/>
  <c r="F258" i="1"/>
  <c r="E258" i="1"/>
  <c r="D258" i="1"/>
  <c r="G257" i="1"/>
  <c r="F257" i="1"/>
  <c r="E257" i="1"/>
  <c r="D257" i="1"/>
  <c r="G256" i="1"/>
  <c r="G259" i="1" s="1"/>
  <c r="F256" i="1"/>
  <c r="F259" i="1" s="1"/>
  <c r="E256" i="1"/>
  <c r="E259" i="1" s="1"/>
  <c r="D256" i="1"/>
  <c r="D259" i="1" s="1"/>
  <c r="G254" i="1"/>
  <c r="F254" i="1"/>
  <c r="E254" i="1"/>
  <c r="D254" i="1"/>
  <c r="G253" i="1"/>
  <c r="F253" i="1"/>
  <c r="E253" i="1"/>
  <c r="D253" i="1"/>
  <c r="G252" i="1"/>
  <c r="F252" i="1"/>
  <c r="E252" i="1"/>
  <c r="D252" i="1"/>
  <c r="G251" i="1"/>
  <c r="F251" i="1"/>
  <c r="E251" i="1"/>
  <c r="D251" i="1"/>
  <c r="G250" i="1"/>
  <c r="G255" i="1" s="1"/>
  <c r="F250" i="1"/>
  <c r="E250" i="1"/>
  <c r="D250" i="1"/>
  <c r="D255" i="1" s="1"/>
  <c r="E246" i="1"/>
  <c r="D246" i="1"/>
  <c r="C246" i="1"/>
  <c r="E245" i="1"/>
  <c r="D245" i="1"/>
  <c r="C245" i="1"/>
  <c r="E244" i="1"/>
  <c r="D244" i="1"/>
  <c r="C244" i="1"/>
  <c r="C241" i="1"/>
  <c r="C240" i="1"/>
  <c r="C239" i="1"/>
  <c r="G203" i="1"/>
  <c r="G202" i="1"/>
  <c r="G201" i="1"/>
  <c r="G200" i="1"/>
  <c r="D203" i="1"/>
  <c r="D202" i="1"/>
  <c r="D201" i="1"/>
  <c r="D200" i="1"/>
  <c r="G169" i="1"/>
  <c r="D26" i="1"/>
  <c r="K180" i="1"/>
  <c r="K185" i="1"/>
  <c r="K179" i="1"/>
  <c r="D234" i="1"/>
  <c r="D233" i="1"/>
  <c r="D232" i="1"/>
  <c r="D231" i="1"/>
  <c r="D229" i="1"/>
  <c r="Q216" i="1"/>
  <c r="P216" i="1"/>
  <c r="O216" i="1"/>
  <c r="M216" i="1"/>
  <c r="K216" i="1"/>
  <c r="J216" i="1"/>
  <c r="I216" i="1"/>
  <c r="H216" i="1"/>
  <c r="G216" i="1"/>
  <c r="F216" i="1"/>
  <c r="E216" i="1"/>
  <c r="D208" i="1"/>
  <c r="D207" i="1"/>
  <c r="T192" i="1"/>
  <c r="S192" i="1"/>
  <c r="R192" i="1"/>
  <c r="Q192" i="1"/>
  <c r="P192" i="1"/>
  <c r="O192" i="1"/>
  <c r="N192" i="1"/>
  <c r="M192" i="1"/>
  <c r="L192" i="1"/>
  <c r="J192" i="1"/>
  <c r="I192" i="1"/>
  <c r="H192" i="1"/>
  <c r="G192" i="1"/>
  <c r="F192" i="1"/>
  <c r="E192" i="1"/>
  <c r="T191" i="1"/>
  <c r="S191" i="1"/>
  <c r="R191" i="1"/>
  <c r="Q191" i="1"/>
  <c r="P191" i="1"/>
  <c r="N191" i="1"/>
  <c r="M191" i="1"/>
  <c r="L191" i="1"/>
  <c r="J191" i="1"/>
  <c r="I191" i="1"/>
  <c r="H191" i="1"/>
  <c r="G191" i="1"/>
  <c r="F191" i="1"/>
  <c r="E191" i="1"/>
  <c r="T190" i="1"/>
  <c r="S190" i="1"/>
  <c r="P190" i="1"/>
  <c r="O190" i="1"/>
  <c r="N190" i="1"/>
  <c r="L190" i="1"/>
  <c r="J190" i="1"/>
  <c r="G190" i="1"/>
  <c r="F190" i="1"/>
  <c r="E19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Q169" i="1"/>
  <c r="P169" i="1"/>
  <c r="O169" i="1"/>
  <c r="N169" i="1"/>
  <c r="M169" i="1"/>
  <c r="L169" i="1"/>
  <c r="K169" i="1"/>
  <c r="J169" i="1"/>
  <c r="I169" i="1"/>
  <c r="H169" i="1"/>
  <c r="F169" i="1"/>
  <c r="E169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N160" i="1"/>
  <c r="Q141" i="1"/>
  <c r="P141" i="1"/>
  <c r="O141" i="1"/>
  <c r="N141" i="1"/>
  <c r="L141" i="1"/>
  <c r="K141" i="1"/>
  <c r="J141" i="1"/>
  <c r="I141" i="1"/>
  <c r="H141" i="1"/>
  <c r="G141" i="1"/>
  <c r="F141" i="1"/>
  <c r="E141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O139" i="1"/>
  <c r="N139" i="1"/>
  <c r="M139" i="1"/>
  <c r="K139" i="1"/>
  <c r="J139" i="1"/>
  <c r="G139" i="1"/>
  <c r="F139" i="1"/>
  <c r="E139" i="1"/>
  <c r="N138" i="1"/>
  <c r="J138" i="1"/>
  <c r="P133" i="1"/>
  <c r="L133" i="1"/>
  <c r="H133" i="1"/>
  <c r="D133" i="1"/>
  <c r="P132" i="1"/>
  <c r="L132" i="1"/>
  <c r="H132" i="1"/>
  <c r="D132" i="1"/>
  <c r="P131" i="1"/>
  <c r="L131" i="1"/>
  <c r="H131" i="1"/>
  <c r="D131" i="1"/>
  <c r="P130" i="1"/>
  <c r="L130" i="1"/>
  <c r="H130" i="1"/>
  <c r="D130" i="1"/>
  <c r="P129" i="1"/>
  <c r="L129" i="1"/>
  <c r="H129" i="1"/>
  <c r="D129" i="1"/>
  <c r="P128" i="1"/>
  <c r="L128" i="1"/>
  <c r="H128" i="1"/>
  <c r="D128" i="1"/>
  <c r="P126" i="1"/>
  <c r="L126" i="1"/>
  <c r="H126" i="1"/>
  <c r="D126" i="1"/>
  <c r="P125" i="1"/>
  <c r="L125" i="1"/>
  <c r="H125" i="1"/>
  <c r="D125" i="1"/>
  <c r="P124" i="1"/>
  <c r="L124" i="1"/>
  <c r="H124" i="1"/>
  <c r="D124" i="1"/>
  <c r="P123" i="1"/>
  <c r="L123" i="1"/>
  <c r="H123" i="1"/>
  <c r="D123" i="1"/>
  <c r="P122" i="1"/>
  <c r="L122" i="1"/>
  <c r="H122" i="1"/>
  <c r="D122" i="1"/>
  <c r="C116" i="1"/>
  <c r="D112" i="1"/>
  <c r="D98" i="1"/>
  <c r="D93" i="1"/>
  <c r="D92" i="1"/>
  <c r="D91" i="1"/>
  <c r="D90" i="1"/>
  <c r="D89" i="1"/>
  <c r="D88" i="1"/>
  <c r="D87" i="1"/>
  <c r="D83" i="1"/>
  <c r="D82" i="1"/>
  <c r="D81" i="1"/>
  <c r="D80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2" i="1"/>
  <c r="D50" i="1"/>
  <c r="D49" i="1"/>
  <c r="D48" i="1"/>
  <c r="E44" i="1"/>
  <c r="D44" i="1"/>
  <c r="D43" i="1"/>
  <c r="D42" i="1"/>
  <c r="D41" i="1"/>
  <c r="E40" i="1"/>
  <c r="D40" i="1"/>
  <c r="D35" i="1"/>
  <c r="D34" i="1"/>
  <c r="D29" i="1"/>
  <c r="D28" i="1"/>
  <c r="D27" i="1"/>
  <c r="D25" i="1"/>
  <c r="D24" i="1"/>
  <c r="D23" i="1"/>
  <c r="D22" i="1"/>
  <c r="D21" i="1"/>
  <c r="D19" i="1"/>
  <c r="E17" i="1"/>
  <c r="D17" i="1"/>
  <c r="D16" i="1"/>
  <c r="C15" i="1"/>
  <c r="D14" i="1"/>
  <c r="D13" i="1"/>
  <c r="E12" i="1"/>
  <c r="D11" i="1"/>
  <c r="C11" i="1"/>
  <c r="F203" i="1"/>
  <c r="D163" i="1"/>
  <c r="E13" i="1"/>
  <c r="G224" i="1"/>
  <c r="D183" i="1"/>
  <c r="C90" i="1"/>
  <c r="E62" i="1"/>
  <c r="H218" i="1"/>
  <c r="C142" i="1"/>
  <c r="A5" i="1"/>
  <c r="F255" i="1" l="1"/>
  <c r="G267" i="1"/>
  <c r="F276" i="1"/>
  <c r="C24" i="1"/>
  <c r="E49" i="1"/>
  <c r="C68" i="1"/>
  <c r="E81" i="1"/>
  <c r="E106" i="1"/>
  <c r="D177" i="1"/>
  <c r="D181" i="1"/>
  <c r="H183" i="1"/>
  <c r="D187" i="1"/>
  <c r="L214" i="1"/>
  <c r="I219" i="1"/>
  <c r="D191" i="1"/>
  <c r="D215" i="1"/>
  <c r="F221" i="1"/>
  <c r="K222" i="1"/>
  <c r="E35" i="1"/>
  <c r="D97" i="1"/>
  <c r="D99" i="1" s="1"/>
  <c r="E98" i="1"/>
  <c r="C103" i="1"/>
  <c r="D104" i="1"/>
  <c r="E105" i="1"/>
  <c r="C107" i="1"/>
  <c r="E130" i="1"/>
  <c r="O138" i="1"/>
  <c r="D139" i="1"/>
  <c r="H139" i="1"/>
  <c r="L139" i="1"/>
  <c r="P139" i="1"/>
  <c r="D140" i="1"/>
  <c r="D141" i="1"/>
  <c r="D142" i="1"/>
  <c r="H142" i="1"/>
  <c r="L142" i="1"/>
  <c r="P142" i="1"/>
  <c r="D143" i="1"/>
  <c r="H143" i="1"/>
  <c r="L143" i="1"/>
  <c r="P143" i="1"/>
  <c r="E144" i="1"/>
  <c r="I144" i="1"/>
  <c r="M144" i="1"/>
  <c r="Q144" i="1"/>
  <c r="F145" i="1"/>
  <c r="J145" i="1"/>
  <c r="N145" i="1"/>
  <c r="S145" i="1"/>
  <c r="F150" i="1"/>
  <c r="J150" i="1"/>
  <c r="N150" i="1"/>
  <c r="R150" i="1"/>
  <c r="F151" i="1"/>
  <c r="J151" i="1"/>
  <c r="N151" i="1"/>
  <c r="R151" i="1"/>
  <c r="F152" i="1"/>
  <c r="J152" i="1"/>
  <c r="N152" i="1"/>
  <c r="R152" i="1"/>
  <c r="F153" i="1"/>
  <c r="J153" i="1"/>
  <c r="N153" i="1"/>
  <c r="R153" i="1"/>
  <c r="F154" i="1"/>
  <c r="J154" i="1"/>
  <c r="N154" i="1"/>
  <c r="R154" i="1"/>
  <c r="E218" i="1"/>
  <c r="F185" i="1"/>
  <c r="E22" i="1"/>
  <c r="D39" i="1"/>
  <c r="D38" i="1" s="1"/>
  <c r="C42" i="1"/>
  <c r="E111" i="1"/>
  <c r="E154" i="1"/>
  <c r="S176" i="1"/>
  <c r="D179" i="1"/>
  <c r="Q181" i="1"/>
  <c r="D185" i="1"/>
  <c r="H214" i="1"/>
  <c r="L218" i="1"/>
  <c r="Q223" i="1"/>
  <c r="V181" i="1"/>
  <c r="E195" i="1"/>
  <c r="P214" i="1"/>
  <c r="E20" i="1"/>
  <c r="C22" i="1"/>
  <c r="E24" i="1"/>
  <c r="C26" i="1"/>
  <c r="E28" i="1"/>
  <c r="C31" i="1"/>
  <c r="E79" i="1"/>
  <c r="C81" i="1"/>
  <c r="E83" i="1"/>
  <c r="C88" i="1"/>
  <c r="E90" i="1"/>
  <c r="C92" i="1"/>
  <c r="F133" i="1"/>
  <c r="C51" i="1"/>
  <c r="D235" i="1"/>
  <c r="C12" i="1"/>
  <c r="E14" i="1"/>
  <c r="C16" i="1"/>
  <c r="C35" i="1"/>
  <c r="C43" i="1"/>
  <c r="C55" i="1"/>
  <c r="C61" i="1"/>
  <c r="E63" i="1"/>
  <c r="C65" i="1"/>
  <c r="E67" i="1"/>
  <c r="C69" i="1"/>
  <c r="E71" i="1"/>
  <c r="C73" i="1"/>
  <c r="E75" i="1"/>
  <c r="C123" i="1"/>
  <c r="C135" i="1"/>
  <c r="G135" i="1"/>
  <c r="K135" i="1"/>
  <c r="O135" i="1"/>
  <c r="C136" i="1"/>
  <c r="G136" i="1"/>
  <c r="K136" i="1"/>
  <c r="O136" i="1"/>
  <c r="C137" i="1"/>
  <c r="G137" i="1"/>
  <c r="K137" i="1"/>
  <c r="O137" i="1"/>
  <c r="D145" i="1"/>
  <c r="L177" i="1"/>
  <c r="E180" i="1"/>
  <c r="N186" i="1"/>
  <c r="I188" i="1"/>
  <c r="C20" i="1"/>
  <c r="E19" i="1"/>
  <c r="C21" i="1"/>
  <c r="E23" i="1"/>
  <c r="C25" i="1"/>
  <c r="E27" i="1"/>
  <c r="C29" i="1"/>
  <c r="C32" i="1"/>
  <c r="E34" i="1"/>
  <c r="C37" i="1"/>
  <c r="C36" i="1" s="1"/>
  <c r="E39" i="1"/>
  <c r="C41" i="1"/>
  <c r="E43" i="1"/>
  <c r="E48" i="1"/>
  <c r="C50" i="1"/>
  <c r="D51" i="1"/>
  <c r="D47" i="1" s="1"/>
  <c r="E52" i="1"/>
  <c r="C60" i="1"/>
  <c r="C64" i="1"/>
  <c r="E66" i="1"/>
  <c r="E70" i="1"/>
  <c r="C72" i="1"/>
  <c r="E74" i="1"/>
  <c r="C80" i="1"/>
  <c r="E82" i="1"/>
  <c r="C87" i="1"/>
  <c r="E89" i="1"/>
  <c r="C91" i="1"/>
  <c r="E93" i="1"/>
  <c r="E97" i="1"/>
  <c r="C102" i="1"/>
  <c r="D103" i="1"/>
  <c r="E104" i="1"/>
  <c r="C106" i="1"/>
  <c r="C112" i="1"/>
  <c r="D116" i="1"/>
  <c r="E122" i="1"/>
  <c r="I122" i="1"/>
  <c r="M122" i="1"/>
  <c r="Q122" i="1"/>
  <c r="E123" i="1"/>
  <c r="I123" i="1"/>
  <c r="M123" i="1"/>
  <c r="Q123" i="1"/>
  <c r="E124" i="1"/>
  <c r="I124" i="1"/>
  <c r="M124" i="1"/>
  <c r="Q124" i="1"/>
  <c r="E125" i="1"/>
  <c r="I125" i="1"/>
  <c r="M125" i="1"/>
  <c r="Q125" i="1"/>
  <c r="E126" i="1"/>
  <c r="I126" i="1"/>
  <c r="M126" i="1"/>
  <c r="Q126" i="1"/>
  <c r="E128" i="1"/>
  <c r="I128" i="1"/>
  <c r="M128" i="1"/>
  <c r="Q128" i="1"/>
  <c r="E129" i="1"/>
  <c r="I129" i="1"/>
  <c r="M129" i="1"/>
  <c r="Q129" i="1"/>
  <c r="I130" i="1"/>
  <c r="M130" i="1"/>
  <c r="Q130" i="1"/>
  <c r="E131" i="1"/>
  <c r="I131" i="1"/>
  <c r="M131" i="1"/>
  <c r="Q131" i="1"/>
  <c r="E132" i="1"/>
  <c r="I132" i="1"/>
  <c r="M132" i="1"/>
  <c r="Q132" i="1"/>
  <c r="E133" i="1"/>
  <c r="I133" i="1"/>
  <c r="M133" i="1"/>
  <c r="Q133" i="1"/>
  <c r="D135" i="1"/>
  <c r="H135" i="1"/>
  <c r="L135" i="1"/>
  <c r="P135" i="1"/>
  <c r="D136" i="1"/>
  <c r="H136" i="1"/>
  <c r="L136" i="1"/>
  <c r="P136" i="1"/>
  <c r="D137" i="1"/>
  <c r="H137" i="1"/>
  <c r="L137" i="1"/>
  <c r="P137" i="1"/>
  <c r="K138" i="1"/>
  <c r="I138" i="1"/>
  <c r="I139" i="1"/>
  <c r="Q138" i="1"/>
  <c r="Q139" i="1"/>
  <c r="E142" i="1"/>
  <c r="I142" i="1"/>
  <c r="M142" i="1"/>
  <c r="Q142" i="1"/>
  <c r="E143" i="1"/>
  <c r="I143" i="1"/>
  <c r="M143" i="1"/>
  <c r="Q143" i="1"/>
  <c r="F144" i="1"/>
  <c r="J144" i="1"/>
  <c r="N144" i="1"/>
  <c r="C145" i="1"/>
  <c r="G145" i="1"/>
  <c r="K145" i="1"/>
  <c r="O145" i="1"/>
  <c r="C150" i="1"/>
  <c r="G150" i="1"/>
  <c r="K150" i="1"/>
  <c r="O150" i="1"/>
  <c r="C151" i="1"/>
  <c r="G151" i="1"/>
  <c r="K151" i="1"/>
  <c r="O151" i="1"/>
  <c r="C152" i="1"/>
  <c r="G152" i="1"/>
  <c r="K152" i="1"/>
  <c r="O152" i="1"/>
  <c r="C153" i="1"/>
  <c r="G153" i="1"/>
  <c r="K153" i="1"/>
  <c r="O153" i="1"/>
  <c r="C154" i="1"/>
  <c r="G154" i="1"/>
  <c r="K154" i="1"/>
  <c r="D160" i="1"/>
  <c r="H160" i="1"/>
  <c r="H171" i="1" s="1"/>
  <c r="L160" i="1"/>
  <c r="L171" i="1" s="1"/>
  <c r="P160" i="1"/>
  <c r="P171" i="1" s="1"/>
  <c r="D161" i="1"/>
  <c r="D162" i="1"/>
  <c r="D165" i="1"/>
  <c r="D167" i="1"/>
  <c r="D169" i="1"/>
  <c r="G178" i="1"/>
  <c r="N179" i="1"/>
  <c r="G182" i="1"/>
  <c r="L184" i="1"/>
  <c r="G186" i="1"/>
  <c r="P188" i="1"/>
  <c r="D189" i="1"/>
  <c r="D190" i="1"/>
  <c r="H190" i="1"/>
  <c r="H189" i="1" s="1"/>
  <c r="M190" i="1"/>
  <c r="M189" i="1" s="1"/>
  <c r="Q190" i="1"/>
  <c r="Q189" i="1" s="1"/>
  <c r="V190" i="1"/>
  <c r="O191" i="1"/>
  <c r="O189" i="1" s="1"/>
  <c r="D192" i="1"/>
  <c r="V192" i="1"/>
  <c r="F193" i="1"/>
  <c r="J193" i="1"/>
  <c r="O193" i="1"/>
  <c r="S193" i="1"/>
  <c r="D194" i="1"/>
  <c r="H194" i="1"/>
  <c r="M194" i="1"/>
  <c r="Q194" i="1"/>
  <c r="V194" i="1"/>
  <c r="F195" i="1"/>
  <c r="J195" i="1"/>
  <c r="O195" i="1"/>
  <c r="U195" i="1"/>
  <c r="U196" i="1" s="1"/>
  <c r="F202" i="1"/>
  <c r="D213" i="1"/>
  <c r="H213" i="1"/>
  <c r="L213" i="1"/>
  <c r="P213" i="1"/>
  <c r="E214" i="1"/>
  <c r="I214" i="1"/>
  <c r="M214" i="1"/>
  <c r="Q214" i="1"/>
  <c r="F215" i="1"/>
  <c r="J215" i="1"/>
  <c r="N215" i="1"/>
  <c r="C216" i="1"/>
  <c r="D217" i="1"/>
  <c r="H217" i="1"/>
  <c r="L217" i="1"/>
  <c r="P217" i="1"/>
  <c r="I218" i="1"/>
  <c r="M218" i="1"/>
  <c r="Q218" i="1"/>
  <c r="F219" i="1"/>
  <c r="J219" i="1"/>
  <c r="N219" i="1"/>
  <c r="C220" i="1"/>
  <c r="G220" i="1"/>
  <c r="K220" i="1"/>
  <c r="O220" i="1"/>
  <c r="D221" i="1"/>
  <c r="H221" i="1"/>
  <c r="L221" i="1"/>
  <c r="P221" i="1"/>
  <c r="E222" i="1"/>
  <c r="I222" i="1"/>
  <c r="M222" i="1"/>
  <c r="Q222" i="1"/>
  <c r="F223" i="1"/>
  <c r="J223" i="1"/>
  <c r="N223" i="1"/>
  <c r="C224" i="1"/>
  <c r="K224" i="1"/>
  <c r="O224" i="1"/>
  <c r="J213" i="1"/>
  <c r="C14" i="1"/>
  <c r="D15" i="1"/>
  <c r="E16" i="1"/>
  <c r="E26" i="1"/>
  <c r="C28" i="1"/>
  <c r="C40" i="1"/>
  <c r="E42" i="1"/>
  <c r="C44" i="1"/>
  <c r="C46" i="1"/>
  <c r="C45" i="1" s="1"/>
  <c r="C49" i="1"/>
  <c r="E51" i="1"/>
  <c r="D60" i="1"/>
  <c r="D76" i="1" s="1"/>
  <c r="E61" i="1"/>
  <c r="C63" i="1"/>
  <c r="E65" i="1"/>
  <c r="C67" i="1"/>
  <c r="E69" i="1"/>
  <c r="C71" i="1"/>
  <c r="E73" i="1"/>
  <c r="C75" i="1"/>
  <c r="C79" i="1"/>
  <c r="C83" i="1"/>
  <c r="E88" i="1"/>
  <c r="E92" i="1"/>
  <c r="C98" i="1"/>
  <c r="D102" i="1"/>
  <c r="E103" i="1"/>
  <c r="C105" i="1"/>
  <c r="D106" i="1"/>
  <c r="C111" i="1"/>
  <c r="E116" i="1"/>
  <c r="F122" i="1"/>
  <c r="J122" i="1"/>
  <c r="N122" i="1"/>
  <c r="S122" i="1"/>
  <c r="F123" i="1"/>
  <c r="J123" i="1"/>
  <c r="N123" i="1"/>
  <c r="S123" i="1"/>
  <c r="F124" i="1"/>
  <c r="J124" i="1"/>
  <c r="N124" i="1"/>
  <c r="S124" i="1"/>
  <c r="F125" i="1"/>
  <c r="J125" i="1"/>
  <c r="N125" i="1"/>
  <c r="S125" i="1"/>
  <c r="F126" i="1"/>
  <c r="J126" i="1"/>
  <c r="N126" i="1"/>
  <c r="S126" i="1"/>
  <c r="F128" i="1"/>
  <c r="J128" i="1"/>
  <c r="N128" i="1"/>
  <c r="S128" i="1"/>
  <c r="F129" i="1"/>
  <c r="J129" i="1"/>
  <c r="N129" i="1"/>
  <c r="S129" i="1"/>
  <c r="F130" i="1"/>
  <c r="J130" i="1"/>
  <c r="N130" i="1"/>
  <c r="S130" i="1"/>
  <c r="F131" i="1"/>
  <c r="J131" i="1"/>
  <c r="N131" i="1"/>
  <c r="S131" i="1"/>
  <c r="F132" i="1"/>
  <c r="J132" i="1"/>
  <c r="N132" i="1"/>
  <c r="S132" i="1"/>
  <c r="J133" i="1"/>
  <c r="N133" i="1"/>
  <c r="S133" i="1"/>
  <c r="E135" i="1"/>
  <c r="I135" i="1"/>
  <c r="M135" i="1"/>
  <c r="Q135" i="1"/>
  <c r="E136" i="1"/>
  <c r="I136" i="1"/>
  <c r="M136" i="1"/>
  <c r="Q136" i="1"/>
  <c r="E137" i="1"/>
  <c r="I137" i="1"/>
  <c r="M137" i="1"/>
  <c r="Q137" i="1"/>
  <c r="M138" i="1"/>
  <c r="S139" i="1"/>
  <c r="S140" i="1"/>
  <c r="S141" i="1"/>
  <c r="F142" i="1"/>
  <c r="J142" i="1"/>
  <c r="N142" i="1"/>
  <c r="S142" i="1"/>
  <c r="F143" i="1"/>
  <c r="J143" i="1"/>
  <c r="N143" i="1"/>
  <c r="C144" i="1"/>
  <c r="G144" i="1"/>
  <c r="K144" i="1"/>
  <c r="O144" i="1"/>
  <c r="H145" i="1"/>
  <c r="L145" i="1"/>
  <c r="P145" i="1"/>
  <c r="H150" i="1"/>
  <c r="L150" i="1"/>
  <c r="P150" i="1"/>
  <c r="D151" i="1"/>
  <c r="H151" i="1"/>
  <c r="L151" i="1"/>
  <c r="P151" i="1"/>
  <c r="D152" i="1"/>
  <c r="H152" i="1"/>
  <c r="L152" i="1"/>
  <c r="P152" i="1"/>
  <c r="D153" i="1"/>
  <c r="H153" i="1"/>
  <c r="L153" i="1"/>
  <c r="P153" i="1"/>
  <c r="D154" i="1"/>
  <c r="H154" i="1"/>
  <c r="L154" i="1"/>
  <c r="P154" i="1"/>
  <c r="F177" i="1"/>
  <c r="J177" i="1"/>
  <c r="F181" i="1"/>
  <c r="E201" i="1"/>
  <c r="E11" i="1"/>
  <c r="C13" i="1"/>
  <c r="E15" i="1"/>
  <c r="C17" i="1"/>
  <c r="C19" i="1"/>
  <c r="D20" i="1"/>
  <c r="D18" i="1" s="1"/>
  <c r="E21" i="1"/>
  <c r="C23" i="1"/>
  <c r="E25" i="1"/>
  <c r="C27" i="1"/>
  <c r="E29" i="1"/>
  <c r="C34" i="1"/>
  <c r="C39" i="1"/>
  <c r="E41" i="1"/>
  <c r="C48" i="1"/>
  <c r="E50" i="1"/>
  <c r="C52" i="1"/>
  <c r="C54" i="1"/>
  <c r="E60" i="1"/>
  <c r="C62" i="1"/>
  <c r="E64" i="1"/>
  <c r="C66" i="1"/>
  <c r="E68" i="1"/>
  <c r="C70" i="1"/>
  <c r="E72" i="1"/>
  <c r="C74" i="1"/>
  <c r="D79" i="1"/>
  <c r="D84" i="1" s="1"/>
  <c r="E80" i="1"/>
  <c r="C82" i="1"/>
  <c r="E87" i="1"/>
  <c r="C89" i="1"/>
  <c r="E91" i="1"/>
  <c r="C93" i="1"/>
  <c r="C97" i="1"/>
  <c r="E102" i="1"/>
  <c r="C104" i="1"/>
  <c r="D105" i="1"/>
  <c r="D111" i="1"/>
  <c r="D113" i="1" s="1"/>
  <c r="E112" i="1"/>
  <c r="C122" i="1"/>
  <c r="G122" i="1"/>
  <c r="K122" i="1"/>
  <c r="O122" i="1"/>
  <c r="G123" i="1"/>
  <c r="K123" i="1"/>
  <c r="O123" i="1"/>
  <c r="C124" i="1"/>
  <c r="G124" i="1"/>
  <c r="K124" i="1"/>
  <c r="O124" i="1"/>
  <c r="C125" i="1"/>
  <c r="G125" i="1"/>
  <c r="K125" i="1"/>
  <c r="O125" i="1"/>
  <c r="C126" i="1"/>
  <c r="G126" i="1"/>
  <c r="K126" i="1"/>
  <c r="O126" i="1"/>
  <c r="C128" i="1"/>
  <c r="G128" i="1"/>
  <c r="K128" i="1"/>
  <c r="O128" i="1"/>
  <c r="C129" i="1"/>
  <c r="G129" i="1"/>
  <c r="K129" i="1"/>
  <c r="O129" i="1"/>
  <c r="C130" i="1"/>
  <c r="G130" i="1"/>
  <c r="K130" i="1"/>
  <c r="O130" i="1"/>
  <c r="C131" i="1"/>
  <c r="G131" i="1"/>
  <c r="K131" i="1"/>
  <c r="O131" i="1"/>
  <c r="C132" i="1"/>
  <c r="G132" i="1"/>
  <c r="K132" i="1"/>
  <c r="O132" i="1"/>
  <c r="C133" i="1"/>
  <c r="G133" i="1"/>
  <c r="K133" i="1"/>
  <c r="O133" i="1"/>
  <c r="F135" i="1"/>
  <c r="J135" i="1"/>
  <c r="N135" i="1"/>
  <c r="S135" i="1"/>
  <c r="F136" i="1"/>
  <c r="J136" i="1"/>
  <c r="N136" i="1"/>
  <c r="S136" i="1"/>
  <c r="F137" i="1"/>
  <c r="J137" i="1"/>
  <c r="N137" i="1"/>
  <c r="S137" i="1"/>
  <c r="C139" i="1"/>
  <c r="C140" i="1"/>
  <c r="C141" i="1"/>
  <c r="G142" i="1"/>
  <c r="K142" i="1"/>
  <c r="O142" i="1"/>
  <c r="C143" i="1"/>
  <c r="G143" i="1"/>
  <c r="K143" i="1"/>
  <c r="O143" i="1"/>
  <c r="D144" i="1"/>
  <c r="H144" i="1"/>
  <c r="L144" i="1"/>
  <c r="P144" i="1"/>
  <c r="E145" i="1"/>
  <c r="I145" i="1"/>
  <c r="M145" i="1"/>
  <c r="Q145" i="1"/>
  <c r="E150" i="1"/>
  <c r="I150" i="1"/>
  <c r="M150" i="1"/>
  <c r="Q150" i="1"/>
  <c r="E151" i="1"/>
  <c r="I151" i="1"/>
  <c r="M151" i="1"/>
  <c r="Q151" i="1"/>
  <c r="E152" i="1"/>
  <c r="I152" i="1"/>
  <c r="M152" i="1"/>
  <c r="Q152" i="1"/>
  <c r="E153" i="1"/>
  <c r="I153" i="1"/>
  <c r="M153" i="1"/>
  <c r="Q153" i="1"/>
  <c r="I154" i="1"/>
  <c r="M154" i="1"/>
  <c r="F160" i="1"/>
  <c r="F171" i="1" s="1"/>
  <c r="J160" i="1"/>
  <c r="J171" i="1" s="1"/>
  <c r="R160" i="1"/>
  <c r="R161" i="1"/>
  <c r="R162" i="1"/>
  <c r="R163" i="1"/>
  <c r="R164" i="1"/>
  <c r="R165" i="1"/>
  <c r="R166" i="1"/>
  <c r="R167" i="1"/>
  <c r="R168" i="1"/>
  <c r="R169" i="1"/>
  <c r="R170" i="1"/>
  <c r="E176" i="1"/>
  <c r="I176" i="1"/>
  <c r="N176" i="1"/>
  <c r="R176" i="1"/>
  <c r="C177" i="1"/>
  <c r="G177" i="1"/>
  <c r="P177" i="1"/>
  <c r="T177" i="1"/>
  <c r="E178" i="1"/>
  <c r="I178" i="1"/>
  <c r="N178" i="1"/>
  <c r="R178" i="1"/>
  <c r="C179" i="1"/>
  <c r="G179" i="1"/>
  <c r="L179" i="1"/>
  <c r="P179" i="1"/>
  <c r="T179" i="1"/>
  <c r="I180" i="1"/>
  <c r="N180" i="1"/>
  <c r="R180" i="1"/>
  <c r="C181" i="1"/>
  <c r="G181" i="1"/>
  <c r="L181" i="1"/>
  <c r="P181" i="1"/>
  <c r="T181" i="1"/>
  <c r="E182" i="1"/>
  <c r="I182" i="1"/>
  <c r="N182" i="1"/>
  <c r="R182" i="1"/>
  <c r="C183" i="1"/>
  <c r="G183" i="1"/>
  <c r="L183" i="1"/>
  <c r="P183" i="1"/>
  <c r="T183" i="1"/>
  <c r="E184" i="1"/>
  <c r="I184" i="1"/>
  <c r="N184" i="1"/>
  <c r="R184" i="1"/>
  <c r="C185" i="1"/>
  <c r="G185" i="1"/>
  <c r="L185" i="1"/>
  <c r="P185" i="1"/>
  <c r="T185" i="1"/>
  <c r="E186" i="1"/>
  <c r="I186" i="1"/>
  <c r="R186" i="1"/>
  <c r="C187" i="1"/>
  <c r="G187" i="1"/>
  <c r="L187" i="1"/>
  <c r="P187" i="1"/>
  <c r="T187" i="1"/>
  <c r="E188" i="1"/>
  <c r="N188" i="1"/>
  <c r="R188" i="1"/>
  <c r="D195" i="1"/>
  <c r="F201" i="1"/>
  <c r="N213" i="1"/>
  <c r="F217" i="1"/>
  <c r="J217" i="1"/>
  <c r="N217" i="1"/>
  <c r="D219" i="1"/>
  <c r="D223" i="1"/>
  <c r="C229" i="1"/>
  <c r="D230" i="1"/>
  <c r="C232" i="1"/>
  <c r="C234" i="1"/>
  <c r="D12" i="1"/>
  <c r="D150" i="1"/>
  <c r="Q154" i="1"/>
  <c r="C160" i="1"/>
  <c r="G160" i="1"/>
  <c r="G171" i="1" s="1"/>
  <c r="O160" i="1"/>
  <c r="O171" i="1" s="1"/>
  <c r="C161" i="1"/>
  <c r="C162" i="1"/>
  <c r="C163" i="1"/>
  <c r="C164" i="1"/>
  <c r="C165" i="1"/>
  <c r="C166" i="1"/>
  <c r="C167" i="1"/>
  <c r="C168" i="1"/>
  <c r="C169" i="1"/>
  <c r="C170" i="1"/>
  <c r="F176" i="1"/>
  <c r="J176" i="1"/>
  <c r="O176" i="1"/>
  <c r="H177" i="1"/>
  <c r="M177" i="1"/>
  <c r="Q177" i="1"/>
  <c r="V177" i="1"/>
  <c r="F178" i="1"/>
  <c r="J178" i="1"/>
  <c r="O178" i="1"/>
  <c r="S178" i="1"/>
  <c r="H179" i="1"/>
  <c r="M179" i="1"/>
  <c r="Q179" i="1"/>
  <c r="V179" i="1"/>
  <c r="F180" i="1"/>
  <c r="J180" i="1"/>
  <c r="O180" i="1"/>
  <c r="S180" i="1"/>
  <c r="H181" i="1"/>
  <c r="M181" i="1"/>
  <c r="F182" i="1"/>
  <c r="J182" i="1"/>
  <c r="O182" i="1"/>
  <c r="S182" i="1"/>
  <c r="M183" i="1"/>
  <c r="Q183" i="1"/>
  <c r="V183" i="1"/>
  <c r="F184" i="1"/>
  <c r="J184" i="1"/>
  <c r="O184" i="1"/>
  <c r="S184" i="1"/>
  <c r="H185" i="1"/>
  <c r="M185" i="1"/>
  <c r="Q185" i="1"/>
  <c r="V185" i="1"/>
  <c r="F186" i="1"/>
  <c r="J186" i="1"/>
  <c r="O186" i="1"/>
  <c r="S186" i="1"/>
  <c r="H187" i="1"/>
  <c r="M187" i="1"/>
  <c r="Q187" i="1"/>
  <c r="V187" i="1"/>
  <c r="F188" i="1"/>
  <c r="J188" i="1"/>
  <c r="O188" i="1"/>
  <c r="S188" i="1"/>
  <c r="I190" i="1"/>
  <c r="I189" i="1" s="1"/>
  <c r="R190" i="1"/>
  <c r="R189" i="1" s="1"/>
  <c r="C191" i="1"/>
  <c r="C193" i="1"/>
  <c r="G193" i="1"/>
  <c r="L193" i="1"/>
  <c r="P193" i="1"/>
  <c r="T193" i="1"/>
  <c r="E194" i="1"/>
  <c r="I194" i="1"/>
  <c r="N194" i="1"/>
  <c r="R194" i="1"/>
  <c r="C195" i="1"/>
  <c r="G195" i="1"/>
  <c r="L195" i="1"/>
  <c r="P195" i="1"/>
  <c r="V195" i="1"/>
  <c r="E200" i="1"/>
  <c r="E203" i="1"/>
  <c r="C203" i="1" s="1"/>
  <c r="AB203" i="1" s="1"/>
  <c r="C208" i="1"/>
  <c r="E213" i="1"/>
  <c r="I213" i="1"/>
  <c r="M213" i="1"/>
  <c r="Q213" i="1"/>
  <c r="F214" i="1"/>
  <c r="J214" i="1"/>
  <c r="N214" i="1"/>
  <c r="C215" i="1"/>
  <c r="G215" i="1"/>
  <c r="K215" i="1"/>
  <c r="O215" i="1"/>
  <c r="D216" i="1"/>
  <c r="E217" i="1"/>
  <c r="I217" i="1"/>
  <c r="M217" i="1"/>
  <c r="Q217" i="1"/>
  <c r="F218" i="1"/>
  <c r="J218" i="1"/>
  <c r="N218" i="1"/>
  <c r="C219" i="1"/>
  <c r="G219" i="1"/>
  <c r="K219" i="1"/>
  <c r="O219" i="1"/>
  <c r="D220" i="1"/>
  <c r="H220" i="1"/>
  <c r="L220" i="1"/>
  <c r="P220" i="1"/>
  <c r="E221" i="1"/>
  <c r="I221" i="1"/>
  <c r="M221" i="1"/>
  <c r="Q221" i="1"/>
  <c r="F222" i="1"/>
  <c r="J222" i="1"/>
  <c r="N222" i="1"/>
  <c r="C223" i="1"/>
  <c r="G223" i="1"/>
  <c r="K223" i="1"/>
  <c r="O223" i="1"/>
  <c r="D224" i="1"/>
  <c r="H224" i="1"/>
  <c r="L224" i="1"/>
  <c r="P224" i="1"/>
  <c r="C231" i="1"/>
  <c r="D193" i="1"/>
  <c r="K160" i="1"/>
  <c r="K171" i="1" s="1"/>
  <c r="D164" i="1"/>
  <c r="D166" i="1"/>
  <c r="D168" i="1"/>
  <c r="D170" i="1"/>
  <c r="C176" i="1"/>
  <c r="G176" i="1"/>
  <c r="L176" i="1"/>
  <c r="P176" i="1"/>
  <c r="T176" i="1"/>
  <c r="E177" i="1"/>
  <c r="I177" i="1"/>
  <c r="N177" i="1"/>
  <c r="R177" i="1"/>
  <c r="C178" i="1"/>
  <c r="L178" i="1"/>
  <c r="P178" i="1"/>
  <c r="T178" i="1"/>
  <c r="E179" i="1"/>
  <c r="I179" i="1"/>
  <c r="R179" i="1"/>
  <c r="C180" i="1"/>
  <c r="G180" i="1"/>
  <c r="L180" i="1"/>
  <c r="P180" i="1"/>
  <c r="T180" i="1"/>
  <c r="E181" i="1"/>
  <c r="I181" i="1"/>
  <c r="N181" i="1"/>
  <c r="R181" i="1"/>
  <c r="C182" i="1"/>
  <c r="L182" i="1"/>
  <c r="P182" i="1"/>
  <c r="T182" i="1"/>
  <c r="E183" i="1"/>
  <c r="I183" i="1"/>
  <c r="N183" i="1"/>
  <c r="R183" i="1"/>
  <c r="C184" i="1"/>
  <c r="G184" i="1"/>
  <c r="P184" i="1"/>
  <c r="T184" i="1"/>
  <c r="E185" i="1"/>
  <c r="I185" i="1"/>
  <c r="N185" i="1"/>
  <c r="R185" i="1"/>
  <c r="C186" i="1"/>
  <c r="L186" i="1"/>
  <c r="P186" i="1"/>
  <c r="T186" i="1"/>
  <c r="E187" i="1"/>
  <c r="I187" i="1"/>
  <c r="N187" i="1"/>
  <c r="R187" i="1"/>
  <c r="C188" i="1"/>
  <c r="G188" i="1"/>
  <c r="L188" i="1"/>
  <c r="T188" i="1"/>
  <c r="V191" i="1"/>
  <c r="H193" i="1"/>
  <c r="M193" i="1"/>
  <c r="Q193" i="1"/>
  <c r="V193" i="1"/>
  <c r="F194" i="1"/>
  <c r="J194" i="1"/>
  <c r="O194" i="1"/>
  <c r="S194" i="1"/>
  <c r="H195" i="1"/>
  <c r="M195" i="1"/>
  <c r="Q195" i="1"/>
  <c r="F200" i="1"/>
  <c r="C214" i="1"/>
  <c r="G214" i="1"/>
  <c r="K214" i="1"/>
  <c r="O214" i="1"/>
  <c r="H215" i="1"/>
  <c r="L215" i="1"/>
  <c r="P215" i="1"/>
  <c r="C218" i="1"/>
  <c r="G218" i="1"/>
  <c r="K218" i="1"/>
  <c r="O218" i="1"/>
  <c r="H219" i="1"/>
  <c r="L219" i="1"/>
  <c r="P219" i="1"/>
  <c r="E220" i="1"/>
  <c r="I220" i="1"/>
  <c r="M220" i="1"/>
  <c r="Q220" i="1"/>
  <c r="J221" i="1"/>
  <c r="N221" i="1"/>
  <c r="C222" i="1"/>
  <c r="G222" i="1"/>
  <c r="O222" i="1"/>
  <c r="H223" i="1"/>
  <c r="L223" i="1"/>
  <c r="P223" i="1"/>
  <c r="E224" i="1"/>
  <c r="I224" i="1"/>
  <c r="M224" i="1"/>
  <c r="Q224" i="1"/>
  <c r="C228" i="1"/>
  <c r="E229" i="1"/>
  <c r="C233" i="1"/>
  <c r="C235" i="1"/>
  <c r="F213" i="1"/>
  <c r="O154" i="1"/>
  <c r="E160" i="1"/>
  <c r="E171" i="1" s="1"/>
  <c r="I160" i="1"/>
  <c r="I171" i="1" s="1"/>
  <c r="M160" i="1"/>
  <c r="M171" i="1" s="1"/>
  <c r="Q160" i="1"/>
  <c r="Q171" i="1" s="1"/>
  <c r="D176" i="1"/>
  <c r="H176" i="1"/>
  <c r="M176" i="1"/>
  <c r="Q176" i="1"/>
  <c r="V176" i="1"/>
  <c r="O177" i="1"/>
  <c r="S177" i="1"/>
  <c r="D178" i="1"/>
  <c r="H178" i="1"/>
  <c r="M178" i="1"/>
  <c r="Q178" i="1"/>
  <c r="V178" i="1"/>
  <c r="F179" i="1"/>
  <c r="J179" i="1"/>
  <c r="O179" i="1"/>
  <c r="S179" i="1"/>
  <c r="D180" i="1"/>
  <c r="H180" i="1"/>
  <c r="M180" i="1"/>
  <c r="Q180" i="1"/>
  <c r="V180" i="1"/>
  <c r="J181" i="1"/>
  <c r="O181" i="1"/>
  <c r="S181" i="1"/>
  <c r="D182" i="1"/>
  <c r="H182" i="1"/>
  <c r="M182" i="1"/>
  <c r="Q182" i="1"/>
  <c r="V182" i="1"/>
  <c r="F183" i="1"/>
  <c r="J183" i="1"/>
  <c r="O183" i="1"/>
  <c r="S183" i="1"/>
  <c r="D184" i="1"/>
  <c r="H184" i="1"/>
  <c r="M184" i="1"/>
  <c r="Q184" i="1"/>
  <c r="V184" i="1"/>
  <c r="J185" i="1"/>
  <c r="O185" i="1"/>
  <c r="S185" i="1"/>
  <c r="D186" i="1"/>
  <c r="H186" i="1"/>
  <c r="M186" i="1"/>
  <c r="Q186" i="1"/>
  <c r="V186" i="1"/>
  <c r="F187" i="1"/>
  <c r="J187" i="1"/>
  <c r="O187" i="1"/>
  <c r="S187" i="1"/>
  <c r="D188" i="1"/>
  <c r="H188" i="1"/>
  <c r="M188" i="1"/>
  <c r="Q188" i="1"/>
  <c r="V188" i="1"/>
  <c r="C190" i="1"/>
  <c r="C192" i="1"/>
  <c r="E193" i="1"/>
  <c r="I193" i="1"/>
  <c r="N193" i="1"/>
  <c r="R193" i="1"/>
  <c r="C194" i="1"/>
  <c r="G194" i="1"/>
  <c r="L194" i="1"/>
  <c r="P194" i="1"/>
  <c r="T194" i="1"/>
  <c r="I195" i="1"/>
  <c r="N195" i="1"/>
  <c r="R195" i="1"/>
  <c r="E202" i="1"/>
  <c r="C207" i="1"/>
  <c r="C213" i="1"/>
  <c r="G213" i="1"/>
  <c r="K213" i="1"/>
  <c r="O213" i="1"/>
  <c r="D214" i="1"/>
  <c r="E215" i="1"/>
  <c r="I215" i="1"/>
  <c r="M215" i="1"/>
  <c r="Q215" i="1"/>
  <c r="N216" i="1"/>
  <c r="C217" i="1"/>
  <c r="G217" i="1"/>
  <c r="K217" i="1"/>
  <c r="O217" i="1"/>
  <c r="D218" i="1"/>
  <c r="P218" i="1"/>
  <c r="E219" i="1"/>
  <c r="M219" i="1"/>
  <c r="Q219" i="1"/>
  <c r="F220" i="1"/>
  <c r="J220" i="1"/>
  <c r="N220" i="1"/>
  <c r="C221" i="1"/>
  <c r="G221" i="1"/>
  <c r="K221" i="1"/>
  <c r="O221" i="1"/>
  <c r="D222" i="1"/>
  <c r="H222" i="1"/>
  <c r="L222" i="1"/>
  <c r="P222" i="1"/>
  <c r="E223" i="1"/>
  <c r="I223" i="1"/>
  <c r="M223" i="1"/>
  <c r="F224" i="1"/>
  <c r="J224" i="1"/>
  <c r="N224" i="1"/>
  <c r="D228" i="1"/>
  <c r="C230" i="1"/>
  <c r="E231" i="1"/>
  <c r="E283" i="1"/>
  <c r="E276" i="1"/>
  <c r="K127" i="1"/>
  <c r="O127" i="1"/>
  <c r="E263" i="1"/>
  <c r="F288" i="1"/>
  <c r="G283" i="1"/>
  <c r="E255" i="1"/>
  <c r="E267" i="1"/>
  <c r="K288" i="1"/>
  <c r="R138" i="1"/>
  <c r="L276" i="1"/>
  <c r="D127" i="1"/>
  <c r="D121" i="1" s="1"/>
  <c r="F267" i="1"/>
  <c r="C252" i="1"/>
  <c r="C254" i="1"/>
  <c r="C257" i="1"/>
  <c r="C262" i="1"/>
  <c r="C265" i="1"/>
  <c r="C281" i="1"/>
  <c r="AA244" i="1"/>
  <c r="F244" i="1" s="1"/>
  <c r="H288" i="1"/>
  <c r="L288" i="1"/>
  <c r="J288" i="1"/>
  <c r="H283" i="1"/>
  <c r="L283" i="1"/>
  <c r="J283" i="1"/>
  <c r="H276" i="1"/>
  <c r="J276" i="1"/>
  <c r="H267" i="1"/>
  <c r="L267" i="1"/>
  <c r="J267" i="1"/>
  <c r="J263" i="1"/>
  <c r="H263" i="1"/>
  <c r="L263" i="1"/>
  <c r="J255" i="1"/>
  <c r="H255" i="1"/>
  <c r="L255" i="1"/>
  <c r="AA246" i="1"/>
  <c r="F246" i="1" s="1"/>
  <c r="C270" i="1"/>
  <c r="C272" i="1"/>
  <c r="C274" i="1"/>
  <c r="C279" i="1"/>
  <c r="C284" i="1"/>
  <c r="C286" i="1"/>
  <c r="C295" i="1"/>
  <c r="C250" i="1"/>
  <c r="C268" i="1"/>
  <c r="K283" i="1"/>
  <c r="I263" i="1"/>
  <c r="M263" i="1"/>
  <c r="K259" i="1"/>
  <c r="D33" i="1"/>
  <c r="G189" i="1"/>
  <c r="E189" i="1"/>
  <c r="S189" i="1"/>
  <c r="H127" i="1"/>
  <c r="H121" i="1" s="1"/>
  <c r="L127" i="1"/>
  <c r="L121" i="1" s="1"/>
  <c r="P127" i="1"/>
  <c r="P121" i="1" s="1"/>
  <c r="G138" i="1"/>
  <c r="F138" i="1"/>
  <c r="E138" i="1"/>
  <c r="C293" i="1"/>
  <c r="I288" i="1"/>
  <c r="M288" i="1"/>
  <c r="K267" i="1"/>
  <c r="I259" i="1"/>
  <c r="M259" i="1"/>
  <c r="I255" i="1"/>
  <c r="M255" i="1"/>
  <c r="J189" i="1"/>
  <c r="AB244" i="1"/>
  <c r="T189" i="1"/>
  <c r="R134" i="1"/>
  <c r="F263" i="1"/>
  <c r="C260" i="1"/>
  <c r="F283" i="1"/>
  <c r="C277" i="1"/>
  <c r="AB245" i="1"/>
  <c r="F189" i="1"/>
  <c r="AA245" i="1"/>
  <c r="F245" i="1" s="1"/>
  <c r="AB246" i="1"/>
  <c r="C251" i="1"/>
  <c r="C253" i="1"/>
  <c r="C258" i="1"/>
  <c r="C261" i="1"/>
  <c r="C266" i="1"/>
  <c r="C269" i="1"/>
  <c r="C271" i="1"/>
  <c r="C273" i="1"/>
  <c r="C275" i="1"/>
  <c r="C278" i="1"/>
  <c r="C280" i="1"/>
  <c r="C282" i="1"/>
  <c r="C285" i="1"/>
  <c r="C287" i="1"/>
  <c r="J259" i="1"/>
  <c r="H259" i="1"/>
  <c r="L259" i="1"/>
  <c r="L189" i="1"/>
  <c r="P189" i="1"/>
  <c r="D94" i="1"/>
  <c r="I283" i="1"/>
  <c r="M283" i="1"/>
  <c r="I276" i="1"/>
  <c r="M276" i="1"/>
  <c r="K276" i="1"/>
  <c r="I267" i="1"/>
  <c r="M267" i="1"/>
  <c r="K263" i="1"/>
  <c r="K255" i="1"/>
  <c r="N189" i="1"/>
  <c r="N171" i="1"/>
  <c r="K196" i="1"/>
  <c r="C294" i="1"/>
  <c r="C264" i="1"/>
  <c r="C256" i="1"/>
  <c r="D289" i="1"/>
  <c r="C189" i="1"/>
  <c r="D10" i="1" l="1"/>
  <c r="D56" i="1" s="1"/>
  <c r="E10" i="1"/>
  <c r="D236" i="1"/>
  <c r="C53" i="1"/>
  <c r="K225" i="1"/>
  <c r="M225" i="1"/>
  <c r="O121" i="1"/>
  <c r="G289" i="1"/>
  <c r="D155" i="1"/>
  <c r="C127" i="1"/>
  <c r="C121" i="1" s="1"/>
  <c r="C108" i="1"/>
  <c r="E113" i="1"/>
  <c r="P155" i="1"/>
  <c r="S127" i="1"/>
  <c r="S121" i="1" s="1"/>
  <c r="P225" i="1"/>
  <c r="F127" i="1"/>
  <c r="F121" i="1" s="1"/>
  <c r="V189" i="1"/>
  <c r="V196" i="1" s="1"/>
  <c r="C202" i="1"/>
  <c r="AB202" i="1" s="1"/>
  <c r="O155" i="1"/>
  <c r="G225" i="1"/>
  <c r="E225" i="1"/>
  <c r="I155" i="1"/>
  <c r="C138" i="1"/>
  <c r="C134" i="1" s="1"/>
  <c r="E108" i="1"/>
  <c r="L155" i="1"/>
  <c r="C113" i="1"/>
  <c r="J225" i="1"/>
  <c r="H196" i="1"/>
  <c r="C155" i="1"/>
  <c r="I134" i="1"/>
  <c r="E99" i="1"/>
  <c r="C30" i="1"/>
  <c r="K134" i="1"/>
  <c r="C10" i="1"/>
  <c r="H225" i="1"/>
  <c r="N155" i="1"/>
  <c r="E33" i="1"/>
  <c r="F134" i="1"/>
  <c r="C99" i="1"/>
  <c r="C33" i="1"/>
  <c r="D171" i="1"/>
  <c r="Q127" i="1"/>
  <c r="Q121" i="1" s="1"/>
  <c r="E155" i="1"/>
  <c r="R155" i="1"/>
  <c r="K121" i="1"/>
  <c r="I225" i="1"/>
  <c r="L225" i="1"/>
  <c r="G155" i="1"/>
  <c r="E127" i="1"/>
  <c r="E121" i="1" s="1"/>
  <c r="D138" i="1"/>
  <c r="D134" i="1" s="1"/>
  <c r="C236" i="1"/>
  <c r="Q155" i="1"/>
  <c r="Q134" i="1"/>
  <c r="N127" i="1"/>
  <c r="N121" i="1" s="1"/>
  <c r="C94" i="1"/>
  <c r="F155" i="1"/>
  <c r="D196" i="1"/>
  <c r="G134" i="1"/>
  <c r="M196" i="1"/>
  <c r="C196" i="1"/>
  <c r="M155" i="1"/>
  <c r="G127" i="1"/>
  <c r="G121" i="1" s="1"/>
  <c r="E94" i="1"/>
  <c r="H155" i="1"/>
  <c r="S138" i="1"/>
  <c r="S134" i="1" s="1"/>
  <c r="M134" i="1"/>
  <c r="C225" i="1"/>
  <c r="E134" i="1"/>
  <c r="Q225" i="1"/>
  <c r="O225" i="1"/>
  <c r="C171" i="1"/>
  <c r="D225" i="1"/>
  <c r="N225" i="1"/>
  <c r="R171" i="1"/>
  <c r="J134" i="1"/>
  <c r="C76" i="1"/>
  <c r="E47" i="1"/>
  <c r="C201" i="1"/>
  <c r="AB201" i="1" s="1"/>
  <c r="N134" i="1"/>
  <c r="J127" i="1"/>
  <c r="J121" i="1" s="1"/>
  <c r="D108" i="1"/>
  <c r="E38" i="1"/>
  <c r="F225" i="1"/>
  <c r="N196" i="1"/>
  <c r="P196" i="1"/>
  <c r="E236" i="1"/>
  <c r="C200" i="1"/>
  <c r="AA200" i="1" s="1"/>
  <c r="K200" i="1" s="1"/>
  <c r="T196" i="1"/>
  <c r="K155" i="1"/>
  <c r="M127" i="1"/>
  <c r="M121" i="1" s="1"/>
  <c r="I127" i="1"/>
  <c r="I121" i="1" s="1"/>
  <c r="C84" i="1"/>
  <c r="C47" i="1"/>
  <c r="C38" i="1"/>
  <c r="E76" i="1"/>
  <c r="E84" i="1"/>
  <c r="C18" i="1"/>
  <c r="E18" i="1"/>
  <c r="J155" i="1"/>
  <c r="O134" i="1"/>
  <c r="L196" i="1"/>
  <c r="J196" i="1"/>
  <c r="S196" i="1"/>
  <c r="P138" i="1"/>
  <c r="P134" i="1" s="1"/>
  <c r="H138" i="1"/>
  <c r="H134" i="1" s="1"/>
  <c r="O196" i="1"/>
  <c r="I196" i="1"/>
  <c r="F196" i="1"/>
  <c r="E196" i="1"/>
  <c r="R196" i="1"/>
  <c r="Q196" i="1"/>
  <c r="G196" i="1"/>
  <c r="L138" i="1"/>
  <c r="L134" i="1" s="1"/>
  <c r="E289" i="1"/>
  <c r="L289" i="1"/>
  <c r="C255" i="1"/>
  <c r="F289" i="1"/>
  <c r="H289" i="1"/>
  <c r="AA203" i="1"/>
  <c r="K203" i="1" s="1"/>
  <c r="J289" i="1"/>
  <c r="K289" i="1"/>
  <c r="C276" i="1"/>
  <c r="I289" i="1"/>
  <c r="M289" i="1"/>
  <c r="C288" i="1"/>
  <c r="C283" i="1"/>
  <c r="C259" i="1"/>
  <c r="C263" i="1"/>
  <c r="C267" i="1"/>
  <c r="AA201" i="1" l="1"/>
  <c r="K201" i="1" s="1"/>
  <c r="C56" i="1"/>
  <c r="AA202" i="1"/>
  <c r="K202" i="1" s="1"/>
  <c r="E56" i="1"/>
  <c r="AB200" i="1"/>
  <c r="C289" i="1"/>
</calcChain>
</file>

<file path=xl/sharedStrings.xml><?xml version="1.0" encoding="utf-8"?>
<sst xmlns="http://schemas.openxmlformats.org/spreadsheetml/2006/main" count="7372" uniqueCount="411">
  <si>
    <t>SERVICIO DE SALUD / ESTABLECIMIENTO MUNICIPAL</t>
  </si>
  <si>
    <t>REM-B17.   ACTIVIDADES DE APOYO DIAGNOSTICO y TERAPEUTICO</t>
  </si>
  <si>
    <t xml:space="preserve">SECCION A: ATENCIONES ABIERTAS </t>
  </si>
  <si>
    <t>CODIGOS</t>
  </si>
  <si>
    <t>IDENTIFICACION DE PRESTACIONES</t>
  </si>
  <si>
    <t>TOTAL PRODUCCIÓN</t>
  </si>
  <si>
    <t>TOTAL BENEFICIARIOS MAI</t>
  </si>
  <si>
    <t>PAGO POR PRESTACIONES ($)</t>
  </si>
  <si>
    <t xml:space="preserve">CONSULTAS Y ATENCION MEDICA </t>
  </si>
  <si>
    <t>Consulta Médica general</t>
  </si>
  <si>
    <t>Consulta Médica de Especialidades</t>
  </si>
  <si>
    <t>Consulta en Unidades de Urgencia Hospitalaria</t>
  </si>
  <si>
    <t>Atención médica del recién nacido en sala de parto o pabellón quirúrgico c/s reanimación cardio-respiratoria</t>
  </si>
  <si>
    <t>Telemedicina/ Teleconsulta por profesional médico</t>
  </si>
  <si>
    <t>Teleinterconsulta (Telemedicina)</t>
  </si>
  <si>
    <t>0903006</t>
  </si>
  <si>
    <t>Consultoría de salud mental por psiquiatra (sesión 4 hrs.) (mínimo 8 pacientes)</t>
  </si>
  <si>
    <t>CONSULTAS POR OTROS PROFESIONALES DE LA SALUD</t>
  </si>
  <si>
    <t>0102008</t>
  </si>
  <si>
    <t>Consulta o control por enfermera/o</t>
  </si>
  <si>
    <t>0102002</t>
  </si>
  <si>
    <t>Control de salud niño con EDP por enfermera/o</t>
  </si>
  <si>
    <t>0102003</t>
  </si>
  <si>
    <t>Consulta o control por auxiliar de enfermería</t>
  </si>
  <si>
    <t>0102005</t>
  </si>
  <si>
    <t>Consulta por fonoaudiólogo/a</t>
  </si>
  <si>
    <t>0102009</t>
  </si>
  <si>
    <t>Consulta o control por matron/a</t>
  </si>
  <si>
    <t>0102010</t>
  </si>
  <si>
    <t>Consulta o control por nutricionista</t>
  </si>
  <si>
    <t>0903002</t>
  </si>
  <si>
    <t>Consulta o control psicológico clínico</t>
  </si>
  <si>
    <t>0903003</t>
  </si>
  <si>
    <t>Consulta de salud mental por otros profesionales</t>
  </si>
  <si>
    <t>0903004</t>
  </si>
  <si>
    <t>Intervención psicosocial grupal (4 a 8 pacientes, familiares o cuidadores)</t>
  </si>
  <si>
    <t>0903005</t>
  </si>
  <si>
    <t>Psicoterapia de grupo (por psicólogo o psiquiatra) (4 a 8 pacientes)</t>
  </si>
  <si>
    <t>Telemedicina/ Teleconsulta por profesional no médico</t>
  </si>
  <si>
    <t>OTRAS CONSULTAS Y ATENCION MEDICA</t>
  </si>
  <si>
    <t xml:space="preserve">Consulta por otros profesionales </t>
  </si>
  <si>
    <t>Consulta por Trabajador(a) Social</t>
  </si>
  <si>
    <t>PROGRAMAS DE REHABILITACION</t>
  </si>
  <si>
    <t>0903007</t>
  </si>
  <si>
    <t>Programa de rehabilitación tipo 1 (mensual, grupo 6 a 10 pers.)</t>
  </si>
  <si>
    <t>0903008</t>
  </si>
  <si>
    <t>Programa de rehabilitación tipo 2 (mensual, grupo 5 a 7 pers.)</t>
  </si>
  <si>
    <t>OTROS PROGRAMAS</t>
  </si>
  <si>
    <t>0901003</t>
  </si>
  <si>
    <t>Sesión de terapia electroconvulsivante (hasta 6 sesiones por ciclo o sesiones de mantención) c/ sesión</t>
  </si>
  <si>
    <t>EDUCACION DE GRUPO</t>
  </si>
  <si>
    <t>0103001</t>
  </si>
  <si>
    <t>Educación de grupo por médico</t>
  </si>
  <si>
    <t>0103005</t>
  </si>
  <si>
    <t>Educación de grupo por enfermera</t>
  </si>
  <si>
    <t>0103003</t>
  </si>
  <si>
    <t>Educación de grupo por Trabajador/a Social</t>
  </si>
  <si>
    <t>0103004</t>
  </si>
  <si>
    <t>Educación de grupo por auxiliar de enfermería</t>
  </si>
  <si>
    <t>0103006</t>
  </si>
  <si>
    <t xml:space="preserve">Educación de grupo por matrona </t>
  </si>
  <si>
    <t>0103007</t>
  </si>
  <si>
    <t>Educación de grupo por nutricionista</t>
  </si>
  <si>
    <t>OTRA EDUCADION DE GRUPO</t>
  </si>
  <si>
    <t>Educación de grupo por otro integrante del equipo de salud</t>
  </si>
  <si>
    <t>VISITAS DOMICILIARIAS</t>
  </si>
  <si>
    <t>0104004</t>
  </si>
  <si>
    <t>Visita a domicilio por enfermera</t>
  </si>
  <si>
    <t>0104002</t>
  </si>
  <si>
    <t>Visita a domicilio por asistente social</t>
  </si>
  <si>
    <t>0104003</t>
  </si>
  <si>
    <t>Visita a domicilio por auxiliar de enfermería</t>
  </si>
  <si>
    <t>0104005</t>
  </si>
  <si>
    <t>Visita a domicilio por matrona</t>
  </si>
  <si>
    <t>0104006</t>
  </si>
  <si>
    <t>Visita a domicilio por nutricionista</t>
  </si>
  <si>
    <t>OTRAS VISITAS DOMICILIARIAS</t>
  </si>
  <si>
    <t>Visita a domicilio por otro integrante del equipo de salud</t>
  </si>
  <si>
    <t>Visita domiciaria por profesional y técnico paramédico</t>
  </si>
  <si>
    <t xml:space="preserve">TOTAL </t>
  </si>
  <si>
    <t xml:space="preserve">SECCION B: ATENCION CERRADA, DIAS DE HOSPITALIZACION </t>
  </si>
  <si>
    <t xml:space="preserve">ATENCION CERRADA </t>
  </si>
  <si>
    <t>0201010</t>
  </si>
  <si>
    <t>Dia Cama de Hospitalización Integral Cuidados Básicos</t>
  </si>
  <si>
    <t>0201110</t>
  </si>
  <si>
    <t>Dia Cama de Hospitalización Integral Cuidados Medios</t>
  </si>
  <si>
    <t>0201301</t>
  </si>
  <si>
    <t>Día Cama de Hospitalización Integral Adulto en Unidad de Tratamiento Intermedio (U.T.I)</t>
  </si>
  <si>
    <t>0201302</t>
  </si>
  <si>
    <t>Día Cama de Hospitalización Integral Pediátrica en Unidad de Tratamiento Intermedio (U.T.I)</t>
  </si>
  <si>
    <t>0201303</t>
  </si>
  <si>
    <t>Día Cama de Hospitalización Integral Neonatal en Unidad de Tratamiento Intermedio (U.T.I)</t>
  </si>
  <si>
    <t>0201201</t>
  </si>
  <si>
    <t xml:space="preserve">Día Cama de Hospitalización Integral Adulto en Unidad de Cuidado Intensivo (U.C.I.) </t>
  </si>
  <si>
    <t>0201202</t>
  </si>
  <si>
    <t xml:space="preserve">Día Cama de Hospitalización Integral Pediátrica en Unidad de Cuidado Intensivo (U.C.I). </t>
  </si>
  <si>
    <t>0201203</t>
  </si>
  <si>
    <t>Día Cama de Hospitalización Integral Neonatal en Unidad de Cuidado Intensivo (U.C.I.)</t>
  </si>
  <si>
    <t>0201410</t>
  </si>
  <si>
    <t xml:space="preserve">Día Cama de Hospitalización Integral Obstetricia </t>
  </si>
  <si>
    <t>0201403</t>
  </si>
  <si>
    <t>Día Cama de Hospitalización Integral Sala Cuna</t>
  </si>
  <si>
    <t>0201404</t>
  </si>
  <si>
    <t>Día Cama de Hospitalización Integral Incubadora</t>
  </si>
  <si>
    <t>0201406</t>
  </si>
  <si>
    <t xml:space="preserve">Día Cama de Hospitalización Integral Psiquiatría </t>
  </si>
  <si>
    <t>0201407</t>
  </si>
  <si>
    <t>Día Cama de Hospitalizacion Integral de Observación - Ambulatorio</t>
  </si>
  <si>
    <t>0201501</t>
  </si>
  <si>
    <t>Dia Cama Hospitalizacion Domiciliaria Cuidados Básicos</t>
  </si>
  <si>
    <t>0201502</t>
  </si>
  <si>
    <t xml:space="preserve">Dia Cama Hospitalizacion Domiciliaria Cuidados Medios </t>
  </si>
  <si>
    <t>0201503</t>
  </si>
  <si>
    <t xml:space="preserve">Dia Cama Hospitalizacion Domiciliaria Cuidados Alta Complejidad </t>
  </si>
  <si>
    <t>SECCIÓN C:TRATAMIENTO ABREVIADO DE LA TUBERCULOSIS</t>
  </si>
  <si>
    <t>TRATAMIENTO ABREVIADO DE LA TUBERCULOSIS</t>
  </si>
  <si>
    <t>TBC, Esquema primario (mensual)</t>
  </si>
  <si>
    <t>3003002</t>
  </si>
  <si>
    <t>TBC, Esquema primario simplificado (mensual)</t>
  </si>
  <si>
    <t>3003003</t>
  </si>
  <si>
    <t>TBC, Esquema secundario (mensual)</t>
  </si>
  <si>
    <t>3003004</t>
  </si>
  <si>
    <t>TBC, Esquema normado de retratamiento (mensual)</t>
  </si>
  <si>
    <t>3003005</t>
  </si>
  <si>
    <t>TBC, Esquema especial de retratamiento (mensual)</t>
  </si>
  <si>
    <t>SECCIÓN D:TRASLADO, RESCATES Y RONDAS RURALES</t>
  </si>
  <si>
    <t>TRASLADO, RESCATES Y RONDAS RURALES</t>
  </si>
  <si>
    <t>Rescate simple y/o traslado en móvil 1</t>
  </si>
  <si>
    <t>2401062</t>
  </si>
  <si>
    <t>Rescate profesionalizado y/o traslado paciente complejo móvil 2</t>
  </si>
  <si>
    <t>2401063</t>
  </si>
  <si>
    <t>Rescate medicalizado y/o traslado paciente critico en móvil 3</t>
  </si>
  <si>
    <t>2401064</t>
  </si>
  <si>
    <t>Traslado en ambulancia</t>
  </si>
  <si>
    <t>2401065</t>
  </si>
  <si>
    <t>Ronda rural terrestre, c/ km recorrido</t>
  </si>
  <si>
    <t>2401066</t>
  </si>
  <si>
    <t>Ronda rural aérea, c/ hora de vuelo</t>
  </si>
  <si>
    <t>2401067</t>
  </si>
  <si>
    <t>Ronda rural marítima, c/ hora de navegación</t>
  </si>
  <si>
    <t>SECCION E: PARTOS</t>
  </si>
  <si>
    <t>Parto normal</t>
  </si>
  <si>
    <t>2004113</t>
  </si>
  <si>
    <t>Parto distósico vaginal</t>
  </si>
  <si>
    <t>SECCION F: ATENCION ODONTOLOGICA</t>
  </si>
  <si>
    <t>Prestaciones</t>
  </si>
  <si>
    <t>2701XXX</t>
  </si>
  <si>
    <t>Consulta y atención odontológica</t>
  </si>
  <si>
    <t>2702XXX</t>
  </si>
  <si>
    <t>Exámenes imagenológicos odontológico</t>
  </si>
  <si>
    <t>2703XXX</t>
  </si>
  <si>
    <t>Odontología general: Actividades preventivas y recuperativas</t>
  </si>
  <si>
    <t>2704XXX</t>
  </si>
  <si>
    <t>Especialidades</t>
  </si>
  <si>
    <t>2705XXX</t>
  </si>
  <si>
    <t>Cirugías</t>
  </si>
  <si>
    <t>Otras prestaciones odontológicas</t>
  </si>
  <si>
    <t>TOTAL</t>
  </si>
  <si>
    <t>SECCION G: LENTES, AUDIFONOS</t>
  </si>
  <si>
    <t xml:space="preserve">TOTAL PRODUCCIÓN </t>
  </si>
  <si>
    <t xml:space="preserve">Lentes ópticos </t>
  </si>
  <si>
    <t>3001002</t>
  </si>
  <si>
    <t xml:space="preserve">Audífonos </t>
  </si>
  <si>
    <t>SECCIÓN H: MEDICINA TRANSFUSIONAL</t>
  </si>
  <si>
    <t>Grupo 07</t>
  </si>
  <si>
    <t>Medicina Transfusional</t>
  </si>
  <si>
    <t>SECCION I: EXAMENES DE DIAGNOSTICO</t>
  </si>
  <si>
    <t>TIPO DE EXAMEN</t>
  </si>
  <si>
    <t>EXAMENES REALIZADOS</t>
  </si>
  <si>
    <t>PROCEDENCIA</t>
  </si>
  <si>
    <t>PRODUCCION INTRA HOSPITAL</t>
  </si>
  <si>
    <t>OPERATIVO</t>
  </si>
  <si>
    <t>COMPRAS REALIZADAS</t>
  </si>
  <si>
    <t>VENTAS DE SERVICIOS</t>
  </si>
  <si>
    <t>TOTAL DE PROCEDIMIENTOS INFORMADOS</t>
  </si>
  <si>
    <t>TOTAL BENEFICIARIOS</t>
  </si>
  <si>
    <t>BENEFICIARIOS</t>
  </si>
  <si>
    <t>NO BENEFICIARIOS</t>
  </si>
  <si>
    <t>ATENCION CERRADA</t>
  </si>
  <si>
    <t>ATENCION ABIERTA</t>
  </si>
  <si>
    <t>EMERGENCIA</t>
  </si>
  <si>
    <t>POR 
HONORARIOS</t>
  </si>
  <si>
    <t>POR CONVENIOS</t>
  </si>
  <si>
    <t>POR
CONSULTORES
DE LLAMADA</t>
  </si>
  <si>
    <t xml:space="preserve">AL SISTEMA </t>
  </si>
  <si>
    <t>EXTRA-SISTEMA</t>
  </si>
  <si>
    <t>MAI</t>
  </si>
  <si>
    <t>MLE</t>
  </si>
  <si>
    <t>TOTAL EXAMENES LABORATORIO</t>
  </si>
  <si>
    <t xml:space="preserve">I  </t>
  </si>
  <si>
    <t>HEMATOLOGICOS</t>
  </si>
  <si>
    <t xml:space="preserve">II  </t>
  </si>
  <si>
    <t>BIOQUIMICOS</t>
  </si>
  <si>
    <t>III</t>
  </si>
  <si>
    <t>HORMONALES</t>
  </si>
  <si>
    <t>IV</t>
  </si>
  <si>
    <t>GENETICA</t>
  </si>
  <si>
    <t>V</t>
  </si>
  <si>
    <t>INMUNOLOGICOS</t>
  </si>
  <si>
    <t xml:space="preserve">VI  </t>
  </si>
  <si>
    <t>MICROBIOLOGICOS</t>
  </si>
  <si>
    <t>a)   BACTERIAS Y HONGOS</t>
  </si>
  <si>
    <t>b)   PARASITOS</t>
  </si>
  <si>
    <t>c)   VIRUS</t>
  </si>
  <si>
    <t>VII</t>
  </si>
  <si>
    <t>PROCEDIMIENTO O DETERMINACION DIRECTA C/PACIENTE</t>
  </si>
  <si>
    <t xml:space="preserve">VIII  </t>
  </si>
  <si>
    <t xml:space="preserve">EX.  DE DEPOSICIONES EXUDADOS. SECREC. Y OTROS LIQ.  </t>
  </si>
  <si>
    <t xml:space="preserve">IX   </t>
  </si>
  <si>
    <t>ORINA</t>
  </si>
  <si>
    <t>TOTAL EXAMENES IMAGENOLOGIA</t>
  </si>
  <si>
    <t>I. a)</t>
  </si>
  <si>
    <t>EX. RADIOLOGICOS SIMPLES</t>
  </si>
  <si>
    <t>I. b)</t>
  </si>
  <si>
    <t>EX. RADIOLOGICOS COMPLEJOS</t>
  </si>
  <si>
    <t>II.</t>
  </si>
  <si>
    <t>TOMOGRAFIA AXIAL COMP.</t>
  </si>
  <si>
    <t>ULTRASONOGRAFIA</t>
  </si>
  <si>
    <t>Ecotomografias ( Sin Ecografía Obstetr. Y Abdominal )</t>
  </si>
  <si>
    <t>Ecografías Obstétricas</t>
  </si>
  <si>
    <t xml:space="preserve">Ecotomografias abdominal </t>
  </si>
  <si>
    <t xml:space="preserve">RESONANCIA MAGNÉTICA </t>
  </si>
  <si>
    <t>OTROS EXÁMENES DE IMÁGENES</t>
  </si>
  <si>
    <t>TOMA DE MUESTRAS</t>
  </si>
  <si>
    <t>EXAMENES ANATOMIA PATOLOGICA</t>
  </si>
  <si>
    <t>SECCION J:  MEDICINA NUCLEAR Y RADIOTERAPIA</t>
  </si>
  <si>
    <t>TIPO DE PROCEDIMIENTO</t>
  </si>
  <si>
    <t>PROCEDIMIENTOS</t>
  </si>
  <si>
    <t>MEDICINA NUCLEAR</t>
  </si>
  <si>
    <t>BRAQUITERAPIA</t>
  </si>
  <si>
    <t>RADIOTERAPIA</t>
  </si>
  <si>
    <t>QUIMIOTERAPIA</t>
  </si>
  <si>
    <t>RADIOCIRUGÍA</t>
  </si>
  <si>
    <t>SECCION K:  HEMODIALISIS</t>
  </si>
  <si>
    <t>HEMODIALISIS</t>
  </si>
  <si>
    <t>TOTAL BENEFI-CIARIOS</t>
  </si>
  <si>
    <t>NO BENEFI-CIARIOS</t>
  </si>
  <si>
    <t>Hemodiálisis con insumos incluidos</t>
  </si>
  <si>
    <t>Hemodiálisis sin insumos</t>
  </si>
  <si>
    <t>Peritoneodiálisis  (incluye insumos)</t>
  </si>
  <si>
    <t>Peritoneodiálisis continua en paciente crónico (adulto o niños) (tratamiento mensual)</t>
  </si>
  <si>
    <t>Instalación de cateter para peritoneodiális</t>
  </si>
  <si>
    <t>Hemodiálisis, tratamiento mensual (con insumos incluidos)</t>
  </si>
  <si>
    <t>Hemodiálisis con bicarbonato con insumos (por sesion)</t>
  </si>
  <si>
    <t>Hemodiálisis con bicarbonato con insumos (tratamiento mensual)</t>
  </si>
  <si>
    <t>Instalación de catéter de peritoneodiálisis laparoscopia</t>
  </si>
  <si>
    <t>1901032</t>
  </si>
  <si>
    <t>Retiro de catéter de peritoneodiálisis</t>
  </si>
  <si>
    <t>Revisión de catéter de peritoneodiálisis laparoscopia</t>
  </si>
  <si>
    <t>SECCION L: INTERVENCIONES QUIRURGICAS</t>
  </si>
  <si>
    <t>TIPO DE INTERVENCION QUIRURGICA</t>
  </si>
  <si>
    <t>INTERVENCIONES QUIRÚRGICAS</t>
  </si>
  <si>
    <t>CIRUGÍAS MENORES</t>
  </si>
  <si>
    <t>INTERVENCIONES 100%</t>
  </si>
  <si>
    <t>INTERVENCIONES 50%</t>
  </si>
  <si>
    <t>INTERVENCIONES 75%</t>
  </si>
  <si>
    <t>PRINCIPAL</t>
  </si>
  <si>
    <t>SECUNDARIA</t>
  </si>
  <si>
    <t>I</t>
  </si>
  <si>
    <t>NEUROCIRUGIA</t>
  </si>
  <si>
    <t>II</t>
  </si>
  <si>
    <t>CIRUGIA OFTALMOLOGICA</t>
  </si>
  <si>
    <t>CIRUGIA OTORRINOLOGICA</t>
  </si>
  <si>
    <t>CIRUGIA DE CABEZA Y CUELLO</t>
  </si>
  <si>
    <t>CIRUGIA PLASTICA Y REPARADORA</t>
  </si>
  <si>
    <t>VI</t>
  </si>
  <si>
    <t xml:space="preserve">DERMATOLOGÍA Y TEGUMENTOS     </t>
  </si>
  <si>
    <t>CIRUGIA CARDIOVASCULAR</t>
  </si>
  <si>
    <t>VIII</t>
  </si>
  <si>
    <t>CIRUGIA DE TORAX</t>
  </si>
  <si>
    <t>IX</t>
  </si>
  <si>
    <t>CIRUGIA ABDOMINAL</t>
  </si>
  <si>
    <t>X</t>
  </si>
  <si>
    <t>CIRUGIA PROCTOLOGICA</t>
  </si>
  <si>
    <t>XI</t>
  </si>
  <si>
    <t>CIRUGIA UROLOGICA Y SUPRARRENAL</t>
  </si>
  <si>
    <t>XII</t>
  </si>
  <si>
    <t>CIRUGIA DE LA MAMA</t>
  </si>
  <si>
    <t>XIII</t>
  </si>
  <si>
    <t>CIRUGIA GINECOLOGICA</t>
  </si>
  <si>
    <t>XIV</t>
  </si>
  <si>
    <t xml:space="preserve">CIRUGIA OBSTETRICA  </t>
  </si>
  <si>
    <t>Cesárea c/s salpingoligadura o salpingectomía</t>
  </si>
  <si>
    <t>Cesárea con histerectomía</t>
  </si>
  <si>
    <t xml:space="preserve">Otras cirugías obstétricas </t>
  </si>
  <si>
    <t>XV.I</t>
  </si>
  <si>
    <t>TRAUMATOLOGIA</t>
  </si>
  <si>
    <t>XVI</t>
  </si>
  <si>
    <t xml:space="preserve">ODONTOLOGIA </t>
  </si>
  <si>
    <t>RETIRO ELEMENTOS OSTEOSINTESIS</t>
  </si>
  <si>
    <t xml:space="preserve">TOTAL  </t>
  </si>
  <si>
    <t xml:space="preserve">SECCIÓN M: INTERVENCIONES QUIRÚRGICAS POR TIPO DE INTERVENCIÓN </t>
  </si>
  <si>
    <t>TIPO DE INTERVENCIÓN</t>
  </si>
  <si>
    <t>BENEFICIARIOS MAI</t>
  </si>
  <si>
    <t>&lt; 15 AÑOS</t>
  </si>
  <si>
    <t>15 AÑOS Y MAS</t>
  </si>
  <si>
    <t xml:space="preserve">COMPRAS REALIZADAS AL SISTEMA </t>
  </si>
  <si>
    <t>COMPRAS REALIZADAS AL SISTEMA</t>
  </si>
  <si>
    <t>COMPRAS REALIZADAS AL EXTRA-SISTEMA</t>
  </si>
  <si>
    <t xml:space="preserve">ELECTIVAS MAYORES NO AMBULATORIAS </t>
  </si>
  <si>
    <t xml:space="preserve">ELECTIVAS MAYORES AMBULATORIAS </t>
  </si>
  <si>
    <t>URGENCIA</t>
  </si>
  <si>
    <t>MAYOR NO AMBULATORIAS</t>
  </si>
  <si>
    <t>MAYOR AMBULATORIAS</t>
  </si>
  <si>
    <t>SECCIÓN N:  AMPUTACIÓN POR PIE DIABÉTICO</t>
  </si>
  <si>
    <t>TIPO DE INTERVENCIÓN QUIRÚRGICA</t>
  </si>
  <si>
    <t>AMPUTACIÓN DE ORTEJO(S) POR PIE DIABETICO</t>
  </si>
  <si>
    <t>AMPUTACIÓN DE PIE COMPLETO POR PIE DIABETICO</t>
  </si>
  <si>
    <t>SECCIÓN O: PROCEDIMIENTOS DIAGNÓSTICOS Y TERAPÉUTICOS</t>
  </si>
  <si>
    <t>POR 
HONO-
RARIOS</t>
  </si>
  <si>
    <t>NEUROLOGÍA</t>
  </si>
  <si>
    <t>OFTALMOLOGÍA</t>
  </si>
  <si>
    <t>OTORRINOLARINGOLOGÍA</t>
  </si>
  <si>
    <t>CABEZA Y CUELLO</t>
  </si>
  <si>
    <t>DERMATOLOGÍA</t>
  </si>
  <si>
    <t>CARDIOLOGÍA</t>
  </si>
  <si>
    <t>RESPIRATORIO</t>
  </si>
  <si>
    <t>GASTROENTEROLOGÍA</t>
  </si>
  <si>
    <t>UROLOGÍA Y NEFROLOGÍA</t>
  </si>
  <si>
    <t>GINECOLOGÍA Y OBSTETRICIA (SE INCLUYEN ABORTOS)</t>
  </si>
  <si>
    <t>TRAUMATOLOGÍA</t>
  </si>
  <si>
    <t>KINESIOLOGÍA Y FISIOTERAPIA</t>
  </si>
  <si>
    <t>TOTAL PROCEDIMIENTOS MEDICOS</t>
  </si>
  <si>
    <t>SECCION P:  MISCELANEOS</t>
  </si>
  <si>
    <t>TIPO DE PRESTACIÓN</t>
  </si>
  <si>
    <t>Otras Prestaciones Psiquiatricas</t>
  </si>
  <si>
    <t>Anestesia Epidural (Partos)</t>
  </si>
  <si>
    <t>Otros Procedimientos Anestésicos</t>
  </si>
  <si>
    <t>Curacion Simple Ambulatoria</t>
  </si>
  <si>
    <t>Procedimiento De Podología</t>
  </si>
  <si>
    <t>Autocuidado Pacientes DID</t>
  </si>
  <si>
    <t>Oxigenoterapia Domicilio</t>
  </si>
  <si>
    <t>Protesis Y Órtesis</t>
  </si>
  <si>
    <t>SECCIÓN Q: ACTIVIDADES EN UNIDAD DE FARMACIA HOSPITALARIA</t>
  </si>
  <si>
    <t>Nº DE PREPARADOS FARMACEUTICOS</t>
  </si>
  <si>
    <t>Esteriles</t>
  </si>
  <si>
    <t>No Esteriles</t>
  </si>
  <si>
    <t>Nº DE DOSIS UNITARIA PREPARADAS</t>
  </si>
  <si>
    <t>SECCIÓN R: OTROS TRASLADOS DE PACIENTES</t>
  </si>
  <si>
    <t>TIPO DE ACCIÓN</t>
  </si>
  <si>
    <t>A 
BENE-
FICIARIOS</t>
  </si>
  <si>
    <t>POR COMPRA 
DE SERVICIO</t>
  </si>
  <si>
    <t xml:space="preserve"> </t>
  </si>
  <si>
    <t>TRASLADOS NO DE URGENCIA</t>
  </si>
  <si>
    <t>Ambulancia</t>
  </si>
  <si>
    <t>Marítimo</t>
  </si>
  <si>
    <t>Aéreo</t>
  </si>
  <si>
    <t>SECCIÓN S: INTERRUPCIÓN VOLUNTARIA DEL EMBARAZO, (IVE)</t>
  </si>
  <si>
    <t>GRUPOS ETARIOS</t>
  </si>
  <si>
    <t>CAUSALES</t>
  </si>
  <si>
    <t>&lt; 14 AÑOS</t>
  </si>
  <si>
    <t>14 AÑOS Y MAS</t>
  </si>
  <si>
    <t>CAUSAL N°1              MUJER EMBARAZADA CON RIESGO VITAL</t>
  </si>
  <si>
    <t>CAUSAL N°2 INVIABILIDAD FETAL DE CARÁCTER LETAL</t>
  </si>
  <si>
    <t>CAUSAL N°3 POR VIOLACIÓN</t>
  </si>
  <si>
    <t>Día cama hospitalización integral medicina, cirugía, pediatría, obstetricia-ginecología y especialidades (sala 3 camas o más) (Hosp. Alta Complejidad)</t>
  </si>
  <si>
    <t>Día cama hospitalización integral medicina, cirugía, pediatría, obstetricia-ginecología y especialidades (sala 3 camas o más) (Hosp. Mediana Complejidad)</t>
  </si>
  <si>
    <t xml:space="preserve">Día cama hospitalización integral adulto en Unidad de Cuidado Intensivo (U.C.I.) </t>
  </si>
  <si>
    <t>Día cama hospitalización integral adulto en Unidad de Tratamiento Intermedio (U.T.I)</t>
  </si>
  <si>
    <t>Día cama integral de observación o día cama integral ambulatorio diurno</t>
  </si>
  <si>
    <t>TOTAL DIAS CAMAS</t>
  </si>
  <si>
    <t>Cariotipo en fibroblastos por cultivo de trofoblasto, líquido amniótico, piel u otros bandeos G y eventualmente Q,R,C,NOR</t>
  </si>
  <si>
    <t>FISH Cromosomas X e Y</t>
  </si>
  <si>
    <t>Diagnóstico Genético Molecular: Displasia Tanatofórica tipo I y II</t>
  </si>
  <si>
    <t>TOTAL EXAMENES DE LABORATORIO</t>
  </si>
  <si>
    <t>Radiografía de tórax frontal y lateral</t>
  </si>
  <si>
    <t>Radiografía de pelvis, cadera o coxofemoral</t>
  </si>
  <si>
    <t>Radiografía de brazo, antebrazo, codo, muñeca, mano, dedos, pie  (frontal y lateral)</t>
  </si>
  <si>
    <t>TOTAL EXAMENES RADIOLÓGICOS</t>
  </si>
  <si>
    <t>Resonancia Magnética Fetal</t>
  </si>
  <si>
    <t>Ecografía obstétrica</t>
  </si>
  <si>
    <t>Ecografía doppler de vasos placentarios</t>
  </si>
  <si>
    <t>TOTAL EXAMENES POR IMÁGENES</t>
  </si>
  <si>
    <t xml:space="preserve">Consulta Médica de Especialidad en Obstetricia y Ginecología </t>
  </si>
  <si>
    <t>Consulta Médica de Especialidad en Obstetricia y Ginecología</t>
  </si>
  <si>
    <t>Evaluación psiquiátrica previa a terapia (1ra. consulta).</t>
  </si>
  <si>
    <t>Consulta Psicólogo clínico (sesiones 45')</t>
  </si>
  <si>
    <t>Consulta o control por enfermera, matrona o nutricionista</t>
  </si>
  <si>
    <t>Educación de grupo por asistente social</t>
  </si>
  <si>
    <t>Consulta por Asistente Social</t>
  </si>
  <si>
    <t>Atención psiquiátrica o psicoterapia de familia, individual, de relajación o de manejo (con familia u otros);(cada sesión mínimo 45')</t>
  </si>
  <si>
    <t xml:space="preserve">TOTAL CONSULTAS </t>
  </si>
  <si>
    <t>Amniocentesis</t>
  </si>
  <si>
    <t>Biopsia corial</t>
  </si>
  <si>
    <t>Cordocentesis</t>
  </si>
  <si>
    <t>Aspiración manual endouterina</t>
  </si>
  <si>
    <t>Raspado uterino diagnóstico o terapéutico por metrorragia o por restos de aborto</t>
  </si>
  <si>
    <t>Tratamiento Farmacológico Ley IVE (incluye Consulta especialidad en Obstetricia y Ginecología y Fármacos)</t>
  </si>
  <si>
    <t>TOTAL PROCEDIMIENTOS</t>
  </si>
  <si>
    <t>TOTAL CIRUGÍAS OBSTETRICAS Y PARTOS</t>
  </si>
  <si>
    <t>SECCIÓN T: OTRAS ATENCIONES A PACIENTES AMBULATORIOS</t>
  </si>
  <si>
    <t>TIPO DE ATENCIÓN</t>
  </si>
  <si>
    <t>ATENCIONES POR EDAD</t>
  </si>
  <si>
    <t>&lt; 1 año</t>
  </si>
  <si>
    <t>1 - 4 años</t>
  </si>
  <si>
    <t>5 a 9 años</t>
  </si>
  <si>
    <t>10 a 19 años</t>
  </si>
  <si>
    <t>20 a 64 años</t>
  </si>
  <si>
    <t>65 años y más</t>
  </si>
  <si>
    <t>POR TERAPÉUTA OCUPACIONAL</t>
  </si>
  <si>
    <t>POR KINESIOLOGO (NO SAPU)</t>
  </si>
  <si>
    <t>POR EDUCADORA DE PÁRVULO/DIFERENCIAL</t>
  </si>
  <si>
    <t>CÓDIGOS</t>
  </si>
  <si>
    <t>IDENTIFICACIÓN DE PRESTACIONES</t>
  </si>
  <si>
    <t xml:space="preserve">CONSULTAS Y ATENCION MÉDICA </t>
  </si>
  <si>
    <t>PROGRAMAS DE REHABILITACIÓN</t>
  </si>
  <si>
    <t>OTRA EDUCACIÓN DE GRUPO</t>
  </si>
  <si>
    <t>Visita domiciliaria por profesional y técnico paramédico</t>
  </si>
  <si>
    <t xml:space="preserve">ATENCIÓN CERRADA </t>
  </si>
  <si>
    <t>SERVICIO DE SALUD MAULE</t>
  </si>
  <si>
    <t>HOSPITAL DE LINARES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</si>
</sst>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Verdana"/>
      <family val="2"/>
    </font>
    <font>
      <sz val="8"/>
      <name val="Arial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1"/>
      <color indexed="10"/>
      <name val="Verdana"/>
      <family val="2"/>
    </font>
    <font>
      <sz val="10"/>
      <name val="Bookman Old Style"/>
      <family val="1"/>
    </font>
    <font>
      <b/>
      <sz val="10"/>
      <name val="Arial"/>
      <family val="2"/>
    </font>
    <font>
      <sz val="11"/>
      <color indexed="10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0"/>
      <name val="Book Antiqua"/>
      <family val="1"/>
    </font>
    <font>
      <sz val="1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5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8" fillId="0" borderId="0"/>
    <xf numFmtId="0" fontId="9" fillId="0" borderId="0" applyFont="0" applyBorder="0" applyAlignment="0" applyProtection="0"/>
    <xf numFmtId="0" fontId="4" fillId="0" borderId="0"/>
    <xf numFmtId="0" fontId="9" fillId="0" borderId="0" applyFont="0" applyBorder="0" applyAlignment="0" applyProtection="0"/>
    <xf numFmtId="0" fontId="2" fillId="6" borderId="2" applyBorder="0">
      <protection locked="0"/>
    </xf>
    <xf numFmtId="0" fontId="13" fillId="0" borderId="0"/>
    <xf numFmtId="0" fontId="4" fillId="0" borderId="0"/>
    <xf numFmtId="0" fontId="4" fillId="0" borderId="0"/>
    <xf numFmtId="167" fontId="2" fillId="0" borderId="0" applyFont="0" applyFill="0" applyBorder="0" applyAlignment="0" applyProtection="0"/>
  </cellStyleXfs>
  <cellXfs count="771">
    <xf numFmtId="0" fontId="0" fillId="0" borderId="0" xfId="0"/>
    <xf numFmtId="1" fontId="3" fillId="0" borderId="0" xfId="4" applyNumberFormat="1" applyFont="1" applyAlignment="1">
      <alignment horizontal="left"/>
    </xf>
    <xf numFmtId="1" fontId="3" fillId="0" borderId="0" xfId="5" applyNumberFormat="1" applyFont="1" applyAlignment="1">
      <alignment wrapText="1"/>
    </xf>
    <xf numFmtId="1" fontId="3" fillId="0" borderId="0" xfId="5" applyNumberFormat="1" applyFont="1"/>
    <xf numFmtId="1" fontId="5" fillId="0" borderId="0" xfId="5" applyNumberFormat="1" applyFont="1" applyAlignment="1">
      <alignment wrapText="1"/>
    </xf>
    <xf numFmtId="1" fontId="5" fillId="0" borderId="0" xfId="5" applyNumberFormat="1" applyFont="1"/>
    <xf numFmtId="1" fontId="3" fillId="0" borderId="0" xfId="5" applyNumberFormat="1" applyFont="1" applyAlignment="1">
      <alignment horizontal="center" wrapText="1"/>
    </xf>
    <xf numFmtId="1" fontId="3" fillId="0" borderId="0" xfId="5" applyNumberFormat="1" applyFont="1" applyAlignment="1">
      <alignment horizontal="center"/>
    </xf>
    <xf numFmtId="1" fontId="3" fillId="0" borderId="2" xfId="4" applyNumberFormat="1" applyFont="1" applyBorder="1" applyAlignment="1">
      <alignment horizontal="center" vertical="center" wrapText="1"/>
    </xf>
    <xf numFmtId="1" fontId="6" fillId="2" borderId="3" xfId="4" applyNumberFormat="1" applyFont="1" applyFill="1" applyBorder="1" applyAlignment="1">
      <alignment horizontal="center" vertical="center" wrapText="1"/>
    </xf>
    <xf numFmtId="1" fontId="5" fillId="0" borderId="4" xfId="4" quotePrefix="1" applyNumberFormat="1" applyFont="1" applyBorder="1" applyAlignment="1">
      <alignment horizontal="center"/>
    </xf>
    <xf numFmtId="1" fontId="3" fillId="0" borderId="5" xfId="4" quotePrefix="1" applyNumberFormat="1" applyFont="1" applyBorder="1" applyAlignment="1">
      <alignment horizontal="left" vertical="center" wrapText="1"/>
    </xf>
    <xf numFmtId="1" fontId="3" fillId="0" borderId="6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vertical="center"/>
    </xf>
    <xf numFmtId="1" fontId="5" fillId="0" borderId="6" xfId="2" applyNumberFormat="1" applyFont="1" applyBorder="1" applyAlignment="1">
      <alignment horizontal="center"/>
    </xf>
    <xf numFmtId="1" fontId="5" fillId="0" borderId="6" xfId="2" applyNumberFormat="1" applyFont="1" applyBorder="1" applyAlignment="1">
      <alignment horizontal="left" wrapText="1"/>
    </xf>
    <xf numFmtId="1" fontId="5" fillId="0" borderId="6" xfId="1" applyNumberFormat="1" applyFont="1" applyBorder="1"/>
    <xf numFmtId="3" fontId="5" fillId="0" borderId="6" xfId="1" applyNumberFormat="1" applyFont="1" applyBorder="1"/>
    <xf numFmtId="1" fontId="5" fillId="0" borderId="7" xfId="2" applyNumberFormat="1" applyFont="1" applyBorder="1" applyAlignment="1">
      <alignment horizontal="center"/>
    </xf>
    <xf numFmtId="1" fontId="5" fillId="0" borderId="7" xfId="2" applyNumberFormat="1" applyFont="1" applyBorder="1" applyAlignment="1">
      <alignment horizontal="left" wrapText="1"/>
    </xf>
    <xf numFmtId="1" fontId="5" fillId="0" borderId="8" xfId="2" applyNumberFormat="1" applyFont="1" applyBorder="1" applyAlignment="1">
      <alignment horizontal="center"/>
    </xf>
    <xf numFmtId="1" fontId="5" fillId="0" borderId="8" xfId="2" applyNumberFormat="1" applyFont="1" applyBorder="1" applyAlignment="1">
      <alignment horizontal="left" wrapText="1"/>
    </xf>
    <xf numFmtId="1" fontId="5" fillId="0" borderId="7" xfId="1" applyNumberFormat="1" applyFont="1" applyBorder="1"/>
    <xf numFmtId="3" fontId="5" fillId="0" borderId="7" xfId="1" applyNumberFormat="1" applyFont="1" applyBorder="1"/>
    <xf numFmtId="1" fontId="3" fillId="0" borderId="4" xfId="4" applyNumberFormat="1" applyFont="1" applyBorder="1" applyAlignment="1">
      <alignment vertical="center" wrapText="1"/>
    </xf>
    <xf numFmtId="1" fontId="3" fillId="0" borderId="9" xfId="4" applyNumberFormat="1" applyFont="1" applyBorder="1" applyAlignment="1">
      <alignment vertical="center" wrapText="1"/>
    </xf>
    <xf numFmtId="1" fontId="3" fillId="0" borderId="2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49" fontId="5" fillId="0" borderId="10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left" wrapText="1"/>
    </xf>
    <xf numFmtId="1" fontId="5" fillId="0" borderId="11" xfId="1" applyNumberFormat="1" applyFont="1" applyBorder="1"/>
    <xf numFmtId="3" fontId="5" fillId="0" borderId="11" xfId="1" applyNumberFormat="1" applyFont="1" applyBorder="1"/>
    <xf numFmtId="1" fontId="5" fillId="0" borderId="12" xfId="1" applyNumberFormat="1" applyFont="1" applyBorder="1"/>
    <xf numFmtId="3" fontId="5" fillId="0" borderId="12" xfId="1" applyNumberFormat="1" applyFont="1" applyBorder="1"/>
    <xf numFmtId="1" fontId="3" fillId="0" borderId="6" xfId="2" applyNumberFormat="1" applyFont="1" applyBorder="1" applyAlignment="1">
      <alignment horizontal="center"/>
    </xf>
    <xf numFmtId="1" fontId="3" fillId="0" borderId="6" xfId="2" applyNumberFormat="1" applyFont="1" applyBorder="1" applyAlignment="1">
      <alignment horizontal="left" wrapText="1"/>
    </xf>
    <xf numFmtId="1" fontId="3" fillId="0" borderId="12" xfId="1" applyNumberFormat="1" applyFont="1" applyBorder="1"/>
    <xf numFmtId="1" fontId="5" fillId="3" borderId="6" xfId="1" applyNumberFormat="1" applyFont="1" applyFill="1" applyBorder="1"/>
    <xf numFmtId="3" fontId="5" fillId="3" borderId="12" xfId="3" applyNumberFormat="1" applyFont="1" applyFill="1" applyBorder="1" applyAlignment="1">
      <alignment horizontal="right"/>
    </xf>
    <xf numFmtId="1" fontId="5" fillId="0" borderId="6" xfId="4" quotePrefix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vertical="center"/>
    </xf>
    <xf numFmtId="3" fontId="3" fillId="0" borderId="14" xfId="3" applyNumberFormat="1" applyFont="1" applyBorder="1" applyAlignment="1">
      <alignment horizontal="right" vertical="center"/>
    </xf>
    <xf numFmtId="1" fontId="5" fillId="0" borderId="10" xfId="2" applyNumberFormat="1" applyFont="1" applyBorder="1" applyAlignment="1">
      <alignment horizontal="center"/>
    </xf>
    <xf numFmtId="1" fontId="5" fillId="0" borderId="10" xfId="1" applyNumberFormat="1" applyFont="1" applyBorder="1"/>
    <xf numFmtId="3" fontId="5" fillId="0" borderId="10" xfId="3" applyNumberFormat="1" applyFont="1" applyBorder="1" applyAlignment="1">
      <alignment horizontal="right"/>
    </xf>
    <xf numFmtId="3" fontId="5" fillId="0" borderId="6" xfId="3" applyNumberFormat="1" applyFont="1" applyBorder="1" applyAlignment="1">
      <alignment horizontal="right"/>
    </xf>
    <xf numFmtId="1" fontId="3" fillId="0" borderId="7" xfId="2" applyNumberFormat="1" applyFont="1" applyBorder="1" applyAlignment="1">
      <alignment horizontal="left" wrapText="1"/>
    </xf>
    <xf numFmtId="1" fontId="3" fillId="0" borderId="15" xfId="1" applyNumberFormat="1" applyFont="1" applyBorder="1"/>
    <xf numFmtId="1" fontId="5" fillId="3" borderId="12" xfId="3" applyNumberFormat="1" applyFont="1" applyFill="1" applyBorder="1" applyAlignment="1">
      <alignment horizontal="right"/>
    </xf>
    <xf numFmtId="1" fontId="5" fillId="0" borderId="16" xfId="1" applyNumberFormat="1" applyFont="1" applyBorder="1"/>
    <xf numFmtId="1" fontId="3" fillId="0" borderId="4" xfId="4" applyNumberFormat="1" applyFont="1" applyBorder="1"/>
    <xf numFmtId="3" fontId="5" fillId="0" borderId="10" xfId="1" applyNumberFormat="1" applyFont="1" applyBorder="1"/>
    <xf numFmtId="49" fontId="5" fillId="0" borderId="6" xfId="2" applyNumberFormat="1" applyFont="1" applyBorder="1" applyAlignment="1">
      <alignment horizontal="center"/>
    </xf>
    <xf numFmtId="0" fontId="5" fillId="0" borderId="7" xfId="2" applyNumberFormat="1" applyFont="1" applyBorder="1" applyAlignment="1">
      <alignment horizontal="center"/>
    </xf>
    <xf numFmtId="1" fontId="3" fillId="0" borderId="7" xfId="2" applyNumberFormat="1" applyFont="1" applyBorder="1" applyAlignment="1">
      <alignment horizontal="center"/>
    </xf>
    <xf numFmtId="3" fontId="3" fillId="0" borderId="7" xfId="1" applyNumberFormat="1" applyFont="1" applyBorder="1"/>
    <xf numFmtId="3" fontId="5" fillId="3" borderId="6" xfId="1" applyNumberFormat="1" applyFont="1" applyFill="1" applyBorder="1"/>
    <xf numFmtId="3" fontId="5" fillId="0" borderId="8" xfId="1" applyNumberFormat="1" applyFont="1" applyBorder="1"/>
    <xf numFmtId="0" fontId="5" fillId="0" borderId="6" xfId="2" applyNumberFormat="1" applyFont="1" applyBorder="1" applyAlignment="1">
      <alignment horizontal="center"/>
    </xf>
    <xf numFmtId="3" fontId="3" fillId="0" borderId="6" xfId="1" applyNumberFormat="1" applyFont="1" applyBorder="1"/>
    <xf numFmtId="3" fontId="5" fillId="3" borderId="6" xfId="3" applyNumberFormat="1" applyFont="1" applyFill="1" applyBorder="1" applyAlignment="1">
      <alignment horizontal="right"/>
    </xf>
    <xf numFmtId="1" fontId="5" fillId="0" borderId="8" xfId="4" quotePrefix="1" applyNumberFormat="1" applyFont="1" applyBorder="1" applyAlignment="1">
      <alignment horizontal="center"/>
    </xf>
    <xf numFmtId="3" fontId="5" fillId="3" borderId="8" xfId="1" applyNumberFormat="1" applyFont="1" applyFill="1" applyBorder="1"/>
    <xf numFmtId="3" fontId="5" fillId="3" borderId="8" xfId="3" applyNumberFormat="1" applyFont="1" applyFill="1" applyBorder="1" applyAlignment="1">
      <alignment horizontal="right"/>
    </xf>
    <xf numFmtId="1" fontId="3" fillId="0" borderId="2" xfId="4" applyNumberFormat="1" applyFont="1" applyBorder="1"/>
    <xf numFmtId="3" fontId="3" fillId="0" borderId="17" xfId="1" applyNumberFormat="1" applyFont="1" applyBorder="1" applyAlignment="1">
      <alignment horizontal="right" vertical="center" wrapText="1"/>
    </xf>
    <xf numFmtId="1" fontId="3" fillId="0" borderId="9" xfId="1" quotePrefix="1" applyNumberFormat="1" applyFont="1" applyBorder="1"/>
    <xf numFmtId="1" fontId="3" fillId="0" borderId="9" xfId="3" quotePrefix="1" applyNumberFormat="1" applyFont="1" applyBorder="1" applyAlignment="1">
      <alignment horizontal="right"/>
    </xf>
    <xf numFmtId="1" fontId="6" fillId="2" borderId="2" xfId="4" applyNumberFormat="1" applyFont="1" applyFill="1" applyBorder="1" applyAlignment="1">
      <alignment horizontal="center" vertical="center" wrapText="1"/>
    </xf>
    <xf numFmtId="1" fontId="3" fillId="4" borderId="4" xfId="2" applyNumberFormat="1" applyFont="1" applyFill="1" applyBorder="1" applyAlignment="1">
      <alignment horizontal="left" wrapText="1"/>
    </xf>
    <xf numFmtId="1" fontId="3" fillId="0" borderId="5" xfId="3" applyNumberFormat="1" applyFont="1" applyBorder="1" applyAlignment="1">
      <alignment horizontal="right" vertical="center"/>
    </xf>
    <xf numFmtId="0" fontId="5" fillId="0" borderId="6" xfId="2" applyNumberFormat="1" applyFont="1" applyFill="1" applyBorder="1" applyAlignment="1">
      <alignment horizontal="center"/>
    </xf>
    <xf numFmtId="0" fontId="5" fillId="0" borderId="18" xfId="5" applyFont="1" applyBorder="1" applyAlignment="1">
      <alignment wrapText="1"/>
    </xf>
    <xf numFmtId="1" fontId="5" fillId="0" borderId="18" xfId="1" applyNumberFormat="1" applyFont="1" applyBorder="1" applyAlignment="1">
      <alignment horizontal="right" vertical="center" wrapText="1"/>
    </xf>
    <xf numFmtId="0" fontId="5" fillId="0" borderId="8" xfId="2" applyNumberFormat="1" applyFont="1" applyFill="1" applyBorder="1" applyAlignment="1">
      <alignment horizontal="center"/>
    </xf>
    <xf numFmtId="0" fontId="5" fillId="0" borderId="19" xfId="5" applyFont="1" applyBorder="1" applyAlignment="1">
      <alignment wrapText="1"/>
    </xf>
    <xf numFmtId="1" fontId="5" fillId="0" borderId="2" xfId="2" applyNumberFormat="1" applyFont="1" applyBorder="1" applyAlignment="1">
      <alignment horizontal="center"/>
    </xf>
    <xf numFmtId="1" fontId="3" fillId="0" borderId="20" xfId="5" applyNumberFormat="1" applyFont="1" applyBorder="1" applyAlignment="1">
      <alignment horizontal="center" wrapText="1"/>
    </xf>
    <xf numFmtId="1" fontId="3" fillId="0" borderId="17" xfId="1" applyNumberFormat="1" applyFont="1" applyBorder="1" applyAlignment="1">
      <alignment horizontal="right" vertical="center" wrapText="1"/>
    </xf>
    <xf numFmtId="3" fontId="3" fillId="0" borderId="2" xfId="1" applyNumberFormat="1" applyFont="1" applyBorder="1" applyAlignment="1">
      <alignment horizontal="right" vertical="center" wrapText="1"/>
    </xf>
    <xf numFmtId="1" fontId="3" fillId="0" borderId="9" xfId="4" applyNumberFormat="1" applyFont="1" applyBorder="1"/>
    <xf numFmtId="1" fontId="3" fillId="0" borderId="9" xfId="4" applyNumberFormat="1" applyFont="1" applyBorder="1" applyAlignment="1">
      <alignment wrapText="1"/>
    </xf>
    <xf numFmtId="1" fontId="3" fillId="0" borderId="9" xfId="1" applyNumberFormat="1" applyFont="1" applyBorder="1"/>
    <xf numFmtId="1" fontId="3" fillId="0" borderId="9" xfId="3" applyNumberFormat="1" applyFont="1" applyBorder="1" applyAlignment="1">
      <alignment horizontal="right"/>
    </xf>
    <xf numFmtId="1" fontId="3" fillId="0" borderId="4" xfId="4" applyNumberFormat="1" applyFont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1" fontId="5" fillId="0" borderId="10" xfId="4" applyNumberFormat="1" applyFont="1" applyBorder="1" applyAlignment="1">
      <alignment wrapText="1"/>
    </xf>
    <xf numFmtId="3" fontId="5" fillId="0" borderId="21" xfId="1" applyNumberFormat="1" applyFont="1" applyBorder="1" applyAlignment="1">
      <alignment horizontal="right"/>
    </xf>
    <xf numFmtId="1" fontId="5" fillId="0" borderId="6" xfId="4" applyNumberFormat="1" applyFont="1" applyBorder="1" applyAlignment="1">
      <alignment wrapText="1"/>
    </xf>
    <xf numFmtId="3" fontId="5" fillId="0" borderId="22" xfId="1" applyNumberFormat="1" applyFont="1" applyBorder="1" applyAlignment="1">
      <alignment horizontal="right"/>
    </xf>
    <xf numFmtId="1" fontId="5" fillId="0" borderId="8" xfId="4" applyNumberFormat="1" applyFont="1" applyBorder="1" applyAlignment="1">
      <alignment wrapText="1"/>
    </xf>
    <xf numFmtId="3" fontId="5" fillId="0" borderId="23" xfId="1" applyNumberFormat="1" applyFont="1" applyBorder="1" applyAlignment="1">
      <alignment horizontal="right"/>
    </xf>
    <xf numFmtId="1" fontId="3" fillId="0" borderId="8" xfId="4" applyNumberFormat="1" applyFont="1" applyBorder="1" applyAlignment="1">
      <alignment horizontal="center" wrapText="1"/>
    </xf>
    <xf numFmtId="1" fontId="3" fillId="0" borderId="24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left" wrapText="1"/>
    </xf>
    <xf numFmtId="1" fontId="3" fillId="0" borderId="9" xfId="3" applyNumberFormat="1" applyFont="1" applyBorder="1" applyAlignment="1">
      <alignment horizontal="right" wrapText="1"/>
    </xf>
    <xf numFmtId="1" fontId="3" fillId="0" borderId="0" xfId="5" applyNumberFormat="1" applyFont="1" applyAlignment="1">
      <alignment horizontal="left"/>
    </xf>
    <xf numFmtId="1" fontId="3" fillId="4" borderId="0" xfId="5" applyNumberFormat="1" applyFont="1" applyFill="1"/>
    <xf numFmtId="1" fontId="3" fillId="0" borderId="2" xfId="1" quotePrefix="1" applyNumberFormat="1" applyFont="1" applyBorder="1" applyAlignment="1">
      <alignment horizontal="right"/>
    </xf>
    <xf numFmtId="1" fontId="3" fillId="0" borderId="9" xfId="1" quotePrefix="1" applyNumberFormat="1" applyFont="1" applyBorder="1" applyAlignment="1">
      <alignment horizontal="left"/>
    </xf>
    <xf numFmtId="1" fontId="5" fillId="0" borderId="0" xfId="2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5" fillId="0" borderId="0" xfId="5" applyNumberFormat="1" applyFont="1" applyAlignment="1">
      <alignment horizontal="left"/>
    </xf>
    <xf numFmtId="1" fontId="5" fillId="4" borderId="0" xfId="6" applyNumberFormat="1" applyFont="1" applyFill="1" applyAlignment="1">
      <alignment horizontal="left"/>
    </xf>
    <xf numFmtId="1" fontId="5" fillId="0" borderId="0" xfId="2" applyNumberFormat="1" applyFont="1"/>
    <xf numFmtId="1" fontId="7" fillId="0" borderId="0" xfId="0" applyNumberFormat="1" applyFont="1"/>
    <xf numFmtId="1" fontId="5" fillId="4" borderId="0" xfId="6" applyNumberFormat="1" applyFont="1" applyFill="1"/>
    <xf numFmtId="1" fontId="5" fillId="0" borderId="21" xfId="1" applyNumberFormat="1" applyFont="1" applyBorder="1" applyAlignment="1">
      <alignment horizontal="right"/>
    </xf>
    <xf numFmtId="1" fontId="5" fillId="0" borderId="22" xfId="1" applyNumberFormat="1" applyFont="1" applyBorder="1" applyAlignment="1">
      <alignment horizontal="right"/>
    </xf>
    <xf numFmtId="1" fontId="5" fillId="4" borderId="0" xfId="5" applyNumberFormat="1" applyFont="1" applyFill="1" applyAlignment="1">
      <alignment horizontal="left"/>
    </xf>
    <xf numFmtId="1" fontId="5" fillId="0" borderId="10" xfId="2" applyNumberFormat="1" applyFont="1" applyFill="1" applyBorder="1" applyAlignment="1">
      <alignment horizontal="center"/>
    </xf>
    <xf numFmtId="1" fontId="5" fillId="0" borderId="6" xfId="1" applyNumberFormat="1" applyFont="1" applyFill="1" applyBorder="1" applyAlignment="1">
      <alignment horizontal="right" vertical="center" wrapText="1"/>
    </xf>
    <xf numFmtId="1" fontId="5" fillId="0" borderId="0" xfId="2" applyNumberFormat="1" applyFont="1" applyFill="1"/>
    <xf numFmtId="1" fontId="5" fillId="0" borderId="6" xfId="2" applyNumberFormat="1" applyFont="1" applyFill="1" applyBorder="1" applyAlignment="1">
      <alignment horizontal="center"/>
    </xf>
    <xf numFmtId="1" fontId="5" fillId="0" borderId="6" xfId="4" applyNumberFormat="1" applyFont="1" applyBorder="1" applyAlignment="1">
      <alignment horizontal="left" wrapText="1"/>
    </xf>
    <xf numFmtId="1" fontId="5" fillId="0" borderId="8" xfId="1" applyNumberFormat="1" applyFont="1" applyBorder="1" applyAlignment="1">
      <alignment horizontal="right" vertical="center" wrapText="1"/>
    </xf>
    <xf numFmtId="1" fontId="5" fillId="3" borderId="8" xfId="1" applyNumberFormat="1" applyFont="1" applyFill="1" applyBorder="1" applyAlignment="1">
      <alignment horizontal="right" vertical="center" wrapText="1"/>
    </xf>
    <xf numFmtId="1" fontId="5" fillId="3" borderId="8" xfId="3" applyNumberFormat="1" applyFont="1" applyFill="1" applyBorder="1" applyAlignment="1">
      <alignment horizontal="right"/>
    </xf>
    <xf numFmtId="1" fontId="3" fillId="0" borderId="13" xfId="1" applyNumberFormat="1" applyFont="1" applyBorder="1" applyAlignment="1">
      <alignment horizontal="right"/>
    </xf>
    <xf numFmtId="1" fontId="3" fillId="0" borderId="1" xfId="4" quotePrefix="1" applyNumberFormat="1" applyFont="1" applyBorder="1"/>
    <xf numFmtId="1" fontId="3" fillId="0" borderId="1" xfId="4" quotePrefix="1" applyNumberFormat="1" applyFont="1" applyBorder="1" applyAlignment="1">
      <alignment wrapText="1"/>
    </xf>
    <xf numFmtId="1" fontId="3" fillId="0" borderId="1" xfId="1" quotePrefix="1" applyNumberFormat="1" applyFont="1" applyBorder="1"/>
    <xf numFmtId="1" fontId="3" fillId="0" borderId="1" xfId="3" quotePrefix="1" applyNumberFormat="1" applyFont="1" applyBorder="1" applyAlignment="1">
      <alignment horizontal="right"/>
    </xf>
    <xf numFmtId="1" fontId="5" fillId="0" borderId="0" xfId="4" applyNumberFormat="1" applyFont="1"/>
    <xf numFmtId="1" fontId="5" fillId="0" borderId="10" xfId="1" applyNumberFormat="1" applyFont="1" applyBorder="1" applyAlignment="1">
      <alignment horizontal="right"/>
    </xf>
    <xf numFmtId="1" fontId="5" fillId="0" borderId="8" xfId="1" applyNumberFormat="1" applyFont="1" applyBorder="1" applyAlignment="1">
      <alignment horizontal="right"/>
    </xf>
    <xf numFmtId="1" fontId="3" fillId="0" borderId="2" xfId="1" applyNumberFormat="1" applyFont="1" applyBorder="1"/>
    <xf numFmtId="3" fontId="3" fillId="0" borderId="13" xfId="3" applyNumberFormat="1" applyFont="1" applyBorder="1" applyAlignment="1">
      <alignment horizontal="right"/>
    </xf>
    <xf numFmtId="1" fontId="3" fillId="0" borderId="9" xfId="4" quotePrefix="1" applyNumberFormat="1" applyFont="1" applyBorder="1" applyAlignment="1">
      <alignment wrapText="1"/>
    </xf>
    <xf numFmtId="1" fontId="5" fillId="0" borderId="2" xfId="1" applyNumberFormat="1" applyFont="1" applyBorder="1" applyAlignment="1">
      <alignment horizontal="right"/>
    </xf>
    <xf numFmtId="1" fontId="6" fillId="2" borderId="5" xfId="7" applyNumberFormat="1" applyFont="1" applyFill="1" applyBorder="1" applyAlignment="1">
      <alignment horizontal="center" vertical="center" wrapText="1"/>
    </xf>
    <xf numFmtId="1" fontId="6" fillId="2" borderId="27" xfId="7" applyNumberFormat="1" applyFont="1" applyFill="1" applyBorder="1" applyAlignment="1">
      <alignment horizontal="center" vertical="center" wrapText="1"/>
    </xf>
    <xf numFmtId="1" fontId="3" fillId="0" borderId="27" xfId="1" applyNumberFormat="1" applyFont="1" applyBorder="1" applyAlignment="1">
      <alignment vertical="center"/>
    </xf>
    <xf numFmtId="3" fontId="3" fillId="0" borderId="5" xfId="3" applyNumberFormat="1" applyFont="1" applyBorder="1" applyAlignment="1">
      <alignment horizontal="right" vertical="center"/>
    </xf>
    <xf numFmtId="1" fontId="3" fillId="0" borderId="0" xfId="5" applyNumberFormat="1" applyFont="1" applyAlignment="1">
      <alignment vertical="center"/>
    </xf>
    <xf numFmtId="1" fontId="5" fillId="0" borderId="10" xfId="5" applyNumberFormat="1" applyFont="1" applyBorder="1" applyAlignment="1">
      <alignment horizontal="center" vertical="center" wrapText="1"/>
    </xf>
    <xf numFmtId="1" fontId="5" fillId="0" borderId="38" xfId="5" applyNumberFormat="1" applyFont="1" applyBorder="1" applyAlignment="1">
      <alignment wrapText="1"/>
    </xf>
    <xf numFmtId="1" fontId="5" fillId="0" borderId="10" xfId="1" applyNumberFormat="1" applyFont="1" applyBorder="1" applyAlignment="1">
      <alignment wrapText="1"/>
    </xf>
    <xf numFmtId="1" fontId="5" fillId="8" borderId="10" xfId="1" applyNumberFormat="1" applyFont="1" applyFill="1" applyBorder="1" applyAlignment="1">
      <alignment wrapText="1"/>
    </xf>
    <xf numFmtId="3" fontId="5" fillId="0" borderId="10" xfId="3" applyNumberFormat="1" applyFont="1" applyBorder="1"/>
    <xf numFmtId="1" fontId="5" fillId="0" borderId="6" xfId="5" applyNumberFormat="1" applyFont="1" applyBorder="1" applyAlignment="1">
      <alignment horizontal="center" vertical="center" wrapText="1"/>
    </xf>
    <xf numFmtId="1" fontId="5" fillId="0" borderId="39" xfId="5" applyNumberFormat="1" applyFont="1" applyBorder="1" applyAlignment="1">
      <alignment wrapText="1"/>
    </xf>
    <xf numFmtId="1" fontId="5" fillId="0" borderId="6" xfId="1" applyNumberFormat="1" applyFont="1" applyBorder="1" applyAlignment="1">
      <alignment wrapText="1"/>
    </xf>
    <xf numFmtId="1" fontId="5" fillId="8" borderId="6" xfId="1" applyNumberFormat="1" applyFont="1" applyFill="1" applyBorder="1" applyAlignment="1">
      <alignment wrapText="1"/>
    </xf>
    <xf numFmtId="3" fontId="5" fillId="0" borderId="6" xfId="3" applyNumberFormat="1" applyFont="1" applyBorder="1"/>
    <xf numFmtId="3" fontId="5" fillId="0" borderId="7" xfId="3" applyNumberFormat="1" applyFont="1" applyBorder="1"/>
    <xf numFmtId="1" fontId="5" fillId="0" borderId="8" xfId="5" applyNumberFormat="1" applyFont="1" applyBorder="1" applyAlignment="1">
      <alignment horizontal="center" vertical="center" wrapText="1"/>
    </xf>
    <xf numFmtId="1" fontId="5" fillId="0" borderId="40" xfId="5" applyNumberFormat="1" applyFont="1" applyBorder="1" applyAlignment="1">
      <alignment wrapText="1"/>
    </xf>
    <xf numFmtId="1" fontId="5" fillId="0" borderId="8" xfId="1" applyNumberFormat="1" applyFont="1" applyBorder="1" applyAlignment="1">
      <alignment wrapText="1"/>
    </xf>
    <xf numFmtId="1" fontId="5" fillId="8" borderId="8" xfId="1" applyNumberFormat="1" applyFont="1" applyFill="1" applyBorder="1" applyAlignment="1">
      <alignment wrapText="1"/>
    </xf>
    <xf numFmtId="1" fontId="3" fillId="0" borderId="29" xfId="1" applyNumberFormat="1" applyFont="1" applyBorder="1" applyAlignment="1">
      <alignment wrapText="1"/>
    </xf>
    <xf numFmtId="1" fontId="3" fillId="0" borderId="29" xfId="1" applyNumberFormat="1" applyFont="1" applyBorder="1"/>
    <xf numFmtId="1" fontId="3" fillId="0" borderId="41" xfId="1" applyNumberFormat="1" applyFont="1" applyBorder="1"/>
    <xf numFmtId="1" fontId="3" fillId="0" borderId="42" xfId="1" applyNumberFormat="1" applyFont="1" applyBorder="1"/>
    <xf numFmtId="1" fontId="3" fillId="0" borderId="0" xfId="1" applyNumberFormat="1" applyFont="1"/>
    <xf numFmtId="1" fontId="3" fillId="0" borderId="5" xfId="1" applyNumberFormat="1" applyFont="1" applyBorder="1"/>
    <xf numFmtId="1" fontId="3" fillId="4" borderId="5" xfId="1" applyNumberFormat="1" applyFont="1" applyFill="1" applyBorder="1"/>
    <xf numFmtId="3" fontId="3" fillId="0" borderId="2" xfId="3" applyNumberFormat="1" applyFont="1" applyBorder="1"/>
    <xf numFmtId="1" fontId="5" fillId="0" borderId="20" xfId="5" applyNumberFormat="1" applyFont="1" applyBorder="1" applyAlignment="1">
      <alignment horizontal="left" wrapText="1"/>
    </xf>
    <xf numFmtId="3" fontId="5" fillId="0" borderId="43" xfId="3" applyNumberFormat="1" applyFont="1" applyBorder="1"/>
    <xf numFmtId="1" fontId="5" fillId="0" borderId="18" xfId="5" applyNumberFormat="1" applyFont="1" applyBorder="1" applyAlignment="1">
      <alignment horizontal="left" wrapText="1"/>
    </xf>
    <xf numFmtId="1" fontId="5" fillId="0" borderId="19" xfId="5" applyNumberFormat="1" applyFont="1" applyBorder="1" applyAlignment="1">
      <alignment horizontal="left" wrapText="1"/>
    </xf>
    <xf numFmtId="1" fontId="5" fillId="0" borderId="7" xfId="1" applyNumberFormat="1" applyFont="1" applyBorder="1" applyAlignment="1">
      <alignment wrapText="1"/>
    </xf>
    <xf numFmtId="1" fontId="5" fillId="8" borderId="7" xfId="1" applyNumberFormat="1" applyFont="1" applyFill="1" applyBorder="1" applyAlignment="1">
      <alignment wrapText="1"/>
    </xf>
    <xf numFmtId="1" fontId="5" fillId="0" borderId="18" xfId="5" applyNumberFormat="1" applyFont="1" applyBorder="1" applyAlignment="1">
      <alignment wrapText="1"/>
    </xf>
    <xf numFmtId="3" fontId="5" fillId="0" borderId="6" xfId="3" applyNumberFormat="1" applyFont="1" applyBorder="1" applyAlignment="1">
      <alignment vertical="center"/>
    </xf>
    <xf numFmtId="1" fontId="5" fillId="0" borderId="0" xfId="5" applyNumberFormat="1" applyFont="1" applyAlignment="1">
      <alignment vertical="center"/>
    </xf>
    <xf numFmtId="1" fontId="3" fillId="0" borderId="43" xfId="1" applyNumberFormat="1" applyFont="1" applyBorder="1" applyAlignment="1">
      <alignment vertical="center" wrapText="1"/>
    </xf>
    <xf numFmtId="1" fontId="3" fillId="0" borderId="43" xfId="1" applyNumberFormat="1" applyFont="1" applyBorder="1"/>
    <xf numFmtId="1" fontId="3" fillId="0" borderId="44" xfId="1" applyNumberFormat="1" applyFont="1" applyBorder="1"/>
    <xf numFmtId="1" fontId="3" fillId="0" borderId="41" xfId="1" quotePrefix="1" applyNumberFormat="1" applyFont="1" applyBorder="1"/>
    <xf numFmtId="1" fontId="3" fillId="0" borderId="42" xfId="1" quotePrefix="1" applyNumberFormat="1" applyFont="1" applyBorder="1"/>
    <xf numFmtId="1" fontId="3" fillId="0" borderId="29" xfId="1" quotePrefix="1" applyNumberFormat="1" applyFont="1" applyBorder="1"/>
    <xf numFmtId="1" fontId="3" fillId="4" borderId="29" xfId="1" quotePrefix="1" applyNumberFormat="1" applyFont="1" applyFill="1" applyBorder="1"/>
    <xf numFmtId="1" fontId="5" fillId="0" borderId="20" xfId="5" applyNumberFormat="1" applyFont="1" applyBorder="1" applyAlignment="1">
      <alignment wrapText="1"/>
    </xf>
    <xf numFmtId="1" fontId="5" fillId="0" borderId="10" xfId="1" applyNumberFormat="1" applyFont="1" applyFill="1" applyBorder="1" applyAlignment="1">
      <alignment wrapText="1"/>
    </xf>
    <xf numFmtId="1" fontId="5" fillId="9" borderId="10" xfId="1" applyNumberFormat="1" applyFont="1" applyFill="1" applyBorder="1" applyAlignment="1" applyProtection="1">
      <alignment wrapText="1"/>
      <protection locked="0"/>
    </xf>
    <xf numFmtId="1" fontId="5" fillId="0" borderId="18" xfId="5" applyNumberFormat="1" applyFont="1" applyBorder="1" applyAlignment="1">
      <alignment vertical="center" wrapText="1"/>
    </xf>
    <xf numFmtId="1" fontId="5" fillId="0" borderId="6" xfId="1" applyNumberFormat="1" applyFont="1" applyFill="1" applyBorder="1" applyAlignment="1">
      <alignment wrapText="1"/>
    </xf>
    <xf numFmtId="1" fontId="5" fillId="9" borderId="6" xfId="1" applyNumberFormat="1" applyFont="1" applyFill="1" applyBorder="1" applyAlignment="1" applyProtection="1">
      <alignment wrapText="1"/>
      <protection locked="0"/>
    </xf>
    <xf numFmtId="1" fontId="5" fillId="0" borderId="2" xfId="5" applyNumberFormat="1" applyFont="1" applyBorder="1" applyAlignment="1">
      <alignment horizontal="center" vertical="center" wrapText="1"/>
    </xf>
    <xf numFmtId="1" fontId="5" fillId="0" borderId="19" xfId="5" applyNumberFormat="1" applyFont="1" applyBorder="1" applyAlignment="1">
      <alignment vertical="center" wrapText="1"/>
    </xf>
    <xf numFmtId="1" fontId="5" fillId="0" borderId="8" xfId="1" applyNumberFormat="1" applyFont="1" applyFill="1" applyBorder="1" applyAlignment="1">
      <alignment wrapText="1"/>
    </xf>
    <xf numFmtId="1" fontId="5" fillId="9" borderId="8" xfId="1" applyNumberFormat="1" applyFont="1" applyFill="1" applyBorder="1" applyAlignment="1" applyProtection="1">
      <alignment wrapText="1"/>
      <protection locked="0"/>
    </xf>
    <xf numFmtId="1" fontId="3" fillId="0" borderId="10" xfId="1" applyNumberFormat="1" applyFont="1" applyBorder="1" applyAlignment="1">
      <alignment wrapText="1"/>
    </xf>
    <xf numFmtId="1" fontId="5" fillId="0" borderId="21" xfId="1" applyNumberFormat="1" applyFont="1" applyBorder="1"/>
    <xf numFmtId="1" fontId="5" fillId="0" borderId="45" xfId="1" applyNumberFormat="1" applyFont="1" applyBorder="1"/>
    <xf numFmtId="1" fontId="5" fillId="0" borderId="38" xfId="1" applyNumberFormat="1" applyFont="1" applyBorder="1"/>
    <xf numFmtId="1" fontId="5" fillId="0" borderId="21" xfId="1" applyNumberFormat="1" applyFont="1" applyFill="1" applyBorder="1"/>
    <xf numFmtId="1" fontId="5" fillId="0" borderId="46" xfId="1" applyNumberFormat="1" applyFont="1" applyFill="1" applyBorder="1"/>
    <xf numFmtId="1" fontId="5" fillId="0" borderId="45" xfId="1" applyNumberFormat="1" applyFont="1" applyFill="1" applyBorder="1"/>
    <xf numFmtId="1" fontId="5" fillId="0" borderId="21" xfId="1" quotePrefix="1" applyNumberFormat="1" applyFont="1" applyFill="1" applyBorder="1"/>
    <xf numFmtId="1" fontId="5" fillId="0" borderId="45" xfId="1" quotePrefix="1" applyNumberFormat="1" applyFont="1" applyFill="1" applyBorder="1"/>
    <xf numFmtId="1" fontId="5" fillId="0" borderId="10" xfId="1" quotePrefix="1" applyNumberFormat="1" applyFont="1" applyFill="1" applyBorder="1"/>
    <xf numFmtId="1" fontId="5" fillId="4" borderId="10" xfId="1" quotePrefix="1" applyNumberFormat="1" applyFont="1" applyFill="1" applyBorder="1"/>
    <xf numFmtId="1" fontId="5" fillId="0" borderId="18" xfId="5" applyNumberFormat="1" applyFont="1" applyBorder="1" applyAlignment="1">
      <alignment horizontal="right" wrapText="1"/>
    </xf>
    <xf numFmtId="1" fontId="5" fillId="0" borderId="19" xfId="5" applyNumberFormat="1" applyFont="1" applyBorder="1" applyAlignment="1">
      <alignment horizontal="right" wrapText="1"/>
    </xf>
    <xf numFmtId="1" fontId="5" fillId="0" borderId="38" xfId="5" applyNumberFormat="1" applyFont="1" applyBorder="1" applyAlignment="1">
      <alignment vertical="center" wrapText="1"/>
    </xf>
    <xf numFmtId="1" fontId="5" fillId="0" borderId="43" xfId="1" applyNumberFormat="1" applyFont="1" applyBorder="1" applyAlignment="1">
      <alignment wrapText="1"/>
    </xf>
    <xf numFmtId="1" fontId="5" fillId="0" borderId="43" xfId="1" applyNumberFormat="1" applyFont="1" applyFill="1" applyBorder="1" applyAlignment="1">
      <alignment wrapText="1"/>
    </xf>
    <xf numFmtId="1" fontId="5" fillId="9" borderId="43" xfId="1" applyNumberFormat="1" applyFont="1" applyFill="1" applyBorder="1" applyAlignment="1" applyProtection="1">
      <alignment wrapText="1"/>
      <protection locked="0"/>
    </xf>
    <xf numFmtId="1" fontId="5" fillId="0" borderId="40" xfId="5" applyNumberFormat="1" applyFont="1" applyBorder="1" applyAlignment="1">
      <alignment vertical="center" wrapText="1"/>
    </xf>
    <xf numFmtId="3" fontId="5" fillId="3" borderId="7" xfId="3" applyNumberFormat="1" applyFont="1" applyFill="1" applyBorder="1"/>
    <xf numFmtId="1" fontId="5" fillId="4" borderId="0" xfId="5" applyNumberFormat="1" applyFont="1" applyFill="1"/>
    <xf numFmtId="1" fontId="5" fillId="0" borderId="2" xfId="1" applyNumberFormat="1" applyFont="1" applyBorder="1" applyAlignment="1">
      <alignment wrapText="1"/>
    </xf>
    <xf numFmtId="1" fontId="5" fillId="0" borderId="2" xfId="1" applyNumberFormat="1" applyFont="1" applyFill="1" applyBorder="1" applyAlignment="1">
      <alignment wrapText="1"/>
    </xf>
    <xf numFmtId="1" fontId="5" fillId="8" borderId="2" xfId="1" applyNumberFormat="1" applyFont="1" applyFill="1" applyBorder="1" applyAlignment="1">
      <alignment wrapText="1"/>
    </xf>
    <xf numFmtId="3" fontId="5" fillId="0" borderId="14" xfId="3" applyNumberFormat="1" applyFont="1" applyBorder="1" applyAlignment="1">
      <alignment horizontal="right"/>
    </xf>
    <xf numFmtId="1" fontId="10" fillId="0" borderId="0" xfId="5" applyNumberFormat="1" applyFont="1"/>
    <xf numFmtId="1" fontId="5" fillId="0" borderId="0" xfId="6" applyNumberFormat="1" applyFont="1"/>
    <xf numFmtId="1" fontId="6" fillId="2" borderId="24" xfId="7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right"/>
    </xf>
    <xf numFmtId="1" fontId="5" fillId="0" borderId="10" xfId="1" applyNumberFormat="1" applyFont="1" applyFill="1" applyBorder="1" applyAlignment="1">
      <alignment horizontal="right"/>
    </xf>
    <xf numFmtId="3" fontId="3" fillId="0" borderId="11" xfId="3" applyNumberFormat="1" applyFont="1" applyBorder="1" applyAlignment="1">
      <alignment horizontal="right"/>
    </xf>
    <xf numFmtId="1" fontId="3" fillId="0" borderId="43" xfId="1" applyNumberFormat="1" applyFont="1" applyBorder="1" applyAlignment="1">
      <alignment horizontal="right" vertical="center"/>
    </xf>
    <xf numFmtId="1" fontId="5" fillId="0" borderId="43" xfId="1" applyNumberFormat="1" applyFont="1" applyBorder="1" applyAlignment="1">
      <alignment horizontal="right" vertical="center"/>
    </xf>
    <xf numFmtId="3" fontId="5" fillId="0" borderId="43" xfId="1" applyNumberFormat="1" applyFont="1" applyBorder="1" applyAlignment="1">
      <alignment horizontal="right" vertical="center"/>
    </xf>
    <xf numFmtId="1" fontId="3" fillId="0" borderId="6" xfId="1" applyNumberFormat="1" applyFont="1" applyFill="1" applyBorder="1" applyAlignment="1">
      <alignment horizontal="right" vertical="center"/>
    </xf>
    <xf numFmtId="1" fontId="5" fillId="0" borderId="6" xfId="1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 vertical="center"/>
    </xf>
    <xf numFmtId="1" fontId="3" fillId="0" borderId="7" xfId="1" applyNumberFormat="1" applyFont="1" applyBorder="1" applyAlignment="1">
      <alignment horizontal="right" vertical="center"/>
    </xf>
    <xf numFmtId="1" fontId="5" fillId="0" borderId="7" xfId="1" applyNumberFormat="1" applyFont="1" applyBorder="1" applyAlignment="1">
      <alignment horizontal="right" vertical="center"/>
    </xf>
    <xf numFmtId="1" fontId="3" fillId="0" borderId="2" xfId="1" applyNumberFormat="1" applyFont="1" applyBorder="1" applyAlignment="1">
      <alignment horizontal="right" vertical="center"/>
    </xf>
    <xf numFmtId="1" fontId="5" fillId="0" borderId="0" xfId="5" applyNumberFormat="1" applyFont="1" applyAlignment="1">
      <alignment horizontal="left" wrapText="1"/>
    </xf>
    <xf numFmtId="1" fontId="5" fillId="0" borderId="0" xfId="2" quotePrefix="1" applyNumberFormat="1" applyFont="1" applyAlignment="1">
      <alignment horizontal="left"/>
    </xf>
    <xf numFmtId="1" fontId="7" fillId="0" borderId="0" xfId="5" applyNumberFormat="1" applyFont="1" applyAlignment="1">
      <alignment horizontal="left"/>
    </xf>
    <xf numFmtId="1" fontId="5" fillId="4" borderId="10" xfId="2" applyNumberFormat="1" applyFont="1" applyFill="1" applyBorder="1" applyAlignment="1">
      <alignment horizontal="center"/>
    </xf>
    <xf numFmtId="1" fontId="5" fillId="4" borderId="20" xfId="2" applyNumberFormat="1" applyFont="1" applyFill="1" applyBorder="1" applyAlignment="1">
      <alignment wrapText="1"/>
    </xf>
    <xf numFmtId="1" fontId="5" fillId="4" borderId="6" xfId="2" applyNumberFormat="1" applyFont="1" applyFill="1" applyBorder="1" applyAlignment="1">
      <alignment horizontal="center"/>
    </xf>
    <xf numFmtId="1" fontId="5" fillId="4" borderId="18" xfId="2" applyNumberFormat="1" applyFont="1" applyFill="1" applyBorder="1" applyAlignment="1">
      <alignment wrapText="1"/>
    </xf>
    <xf numFmtId="1" fontId="5" fillId="4" borderId="6" xfId="2" applyNumberFormat="1" applyFont="1" applyFill="1" applyBorder="1" applyAlignment="1">
      <alignment horizontal="center" vertical="center"/>
    </xf>
    <xf numFmtId="1" fontId="5" fillId="4" borderId="6" xfId="2" applyNumberFormat="1" applyFont="1" applyFill="1" applyBorder="1" applyAlignment="1">
      <alignment vertical="center" wrapText="1"/>
    </xf>
    <xf numFmtId="1" fontId="5" fillId="4" borderId="8" xfId="2" applyNumberFormat="1" applyFont="1" applyFill="1" applyBorder="1" applyAlignment="1">
      <alignment horizontal="center" vertical="center"/>
    </xf>
    <xf numFmtId="1" fontId="5" fillId="4" borderId="8" xfId="2" applyNumberFormat="1" applyFont="1" applyFill="1" applyBorder="1" applyAlignment="1">
      <alignment vertical="center" wrapText="1"/>
    </xf>
    <xf numFmtId="3" fontId="5" fillId="0" borderId="8" xfId="3" applyNumberFormat="1" applyFont="1" applyBorder="1" applyAlignment="1">
      <alignment horizontal="right"/>
    </xf>
    <xf numFmtId="1" fontId="3" fillId="4" borderId="2" xfId="2" applyNumberFormat="1" applyFont="1" applyFill="1" applyBorder="1" applyAlignment="1">
      <alignment horizontal="right" vertical="center" wrapText="1"/>
    </xf>
    <xf numFmtId="1" fontId="5" fillId="0" borderId="0" xfId="5" applyNumberFormat="1" applyFont="1" applyAlignment="1">
      <alignment horizontal="center" vertical="center" wrapText="1"/>
    </xf>
    <xf numFmtId="1" fontId="5" fillId="4" borderId="0" xfId="2" applyNumberFormat="1" applyFont="1" applyFill="1" applyAlignment="1">
      <alignment wrapText="1"/>
    </xf>
    <xf numFmtId="1" fontId="7" fillId="0" borderId="0" xfId="5" applyNumberFormat="1" applyFont="1"/>
    <xf numFmtId="1" fontId="11" fillId="0" borderId="0" xfId="5" applyNumberFormat="1" applyFont="1" applyAlignment="1">
      <alignment vertical="center"/>
    </xf>
    <xf numFmtId="1" fontId="6" fillId="10" borderId="24" xfId="7" applyNumberFormat="1" applyFont="1" applyFill="1" applyBorder="1" applyAlignment="1">
      <alignment horizontal="center" vertical="center" wrapText="1"/>
    </xf>
    <xf numFmtId="1" fontId="6" fillId="10" borderId="27" xfId="7" applyNumberFormat="1" applyFont="1" applyFill="1" applyBorder="1" applyAlignment="1">
      <alignment horizontal="center" vertical="center" wrapText="1"/>
    </xf>
    <xf numFmtId="1" fontId="6" fillId="10" borderId="2" xfId="7" applyNumberFormat="1" applyFont="1" applyFill="1" applyBorder="1" applyAlignment="1">
      <alignment horizontal="center" vertical="center" wrapText="1"/>
    </xf>
    <xf numFmtId="1" fontId="6" fillId="6" borderId="24" xfId="7" applyNumberFormat="1" applyFont="1" applyFill="1" applyBorder="1" applyAlignment="1">
      <alignment horizontal="center" vertical="center" wrapText="1"/>
    </xf>
    <xf numFmtId="1" fontId="6" fillId="6" borderId="26" xfId="7" applyNumberFormat="1" applyFont="1" applyFill="1" applyBorder="1" applyAlignment="1">
      <alignment horizontal="center" vertical="center" wrapText="1"/>
    </xf>
    <xf numFmtId="1" fontId="6" fillId="6" borderId="27" xfId="7" applyNumberFormat="1" applyFont="1" applyFill="1" applyBorder="1" applyAlignment="1">
      <alignment horizontal="center" vertical="center" wrapText="1"/>
    </xf>
    <xf numFmtId="1" fontId="6" fillId="7" borderId="24" xfId="2" applyNumberFormat="1" applyFont="1" applyFill="1" applyBorder="1" applyAlignment="1">
      <alignment horizontal="center" vertical="center" wrapText="1"/>
    </xf>
    <xf numFmtId="1" fontId="6" fillId="7" borderId="27" xfId="2" applyNumberFormat="1" applyFont="1" applyFill="1" applyBorder="1" applyAlignment="1">
      <alignment horizontal="center" vertical="center" wrapText="1"/>
    </xf>
    <xf numFmtId="1" fontId="5" fillId="0" borderId="20" xfId="5" applyNumberFormat="1" applyFont="1" applyBorder="1" applyAlignment="1">
      <alignment horizontal="center"/>
    </xf>
    <xf numFmtId="1" fontId="5" fillId="0" borderId="10" xfId="5" applyNumberFormat="1" applyFont="1" applyBorder="1" applyAlignment="1">
      <alignment horizontal="left" wrapText="1"/>
    </xf>
    <xf numFmtId="3" fontId="3" fillId="0" borderId="10" xfId="1" applyNumberFormat="1" applyFont="1" applyBorder="1"/>
    <xf numFmtId="3" fontId="3" fillId="4" borderId="6" xfId="2" applyNumberFormat="1" applyFont="1" applyFill="1" applyBorder="1" applyAlignment="1">
      <alignment horizontal="right" vertical="center" wrapText="1"/>
    </xf>
    <xf numFmtId="3" fontId="5" fillId="3" borderId="20" xfId="2" applyNumberFormat="1" applyFont="1" applyFill="1" applyBorder="1" applyAlignment="1">
      <alignment horizontal="right"/>
    </xf>
    <xf numFmtId="3" fontId="3" fillId="3" borderId="6" xfId="3" applyNumberFormat="1" applyFont="1" applyFill="1" applyBorder="1" applyAlignment="1">
      <alignment horizontal="right" vertical="center" wrapText="1"/>
    </xf>
    <xf numFmtId="1" fontId="5" fillId="0" borderId="18" xfId="5" applyNumberFormat="1" applyFont="1" applyBorder="1" applyAlignment="1">
      <alignment horizontal="center"/>
    </xf>
    <xf numFmtId="1" fontId="5" fillId="0" borderId="6" xfId="5" applyNumberFormat="1" applyFont="1" applyBorder="1" applyAlignment="1">
      <alignment horizontal="left" wrapText="1"/>
    </xf>
    <xf numFmtId="3" fontId="5" fillId="3" borderId="6" xfId="2" applyNumberFormat="1" applyFont="1" applyFill="1" applyBorder="1" applyAlignment="1">
      <alignment horizontal="right"/>
    </xf>
    <xf numFmtId="1" fontId="5" fillId="0" borderId="7" xfId="5" applyNumberFormat="1" applyFont="1" applyBorder="1" applyAlignment="1">
      <alignment horizontal="center" vertical="center"/>
    </xf>
    <xf numFmtId="1" fontId="5" fillId="0" borderId="49" xfId="5" applyNumberFormat="1" applyFont="1" applyBorder="1" applyAlignment="1">
      <alignment horizontal="center" vertical="center"/>
    </xf>
    <xf numFmtId="0" fontId="5" fillId="0" borderId="18" xfId="5" applyFont="1" applyBorder="1" applyAlignment="1">
      <alignment horizontal="right" wrapText="1"/>
    </xf>
    <xf numFmtId="3" fontId="3" fillId="3" borderId="7" xfId="3" applyNumberFormat="1" applyFont="1" applyFill="1" applyBorder="1" applyAlignment="1">
      <alignment horizontal="right" vertical="center" wrapText="1"/>
    </xf>
    <xf numFmtId="1" fontId="5" fillId="0" borderId="19" xfId="5" applyNumberFormat="1" applyFont="1" applyBorder="1" applyAlignment="1">
      <alignment horizontal="center"/>
    </xf>
    <xf numFmtId="1" fontId="5" fillId="0" borderId="8" xfId="5" applyNumberFormat="1" applyFont="1" applyBorder="1" applyAlignment="1">
      <alignment horizontal="left" wrapText="1"/>
    </xf>
    <xf numFmtId="3" fontId="5" fillId="3" borderId="7" xfId="2" applyNumberFormat="1" applyFont="1" applyFill="1" applyBorder="1" applyAlignment="1">
      <alignment horizontal="right"/>
    </xf>
    <xf numFmtId="3" fontId="5" fillId="0" borderId="7" xfId="3" applyNumberFormat="1" applyFont="1" applyFill="1" applyBorder="1"/>
    <xf numFmtId="3" fontId="3" fillId="4" borderId="2" xfId="2" applyNumberFormat="1" applyFont="1" applyFill="1" applyBorder="1" applyAlignment="1">
      <alignment horizontal="right" vertical="center" wrapText="1"/>
    </xf>
    <xf numFmtId="1" fontId="6" fillId="7" borderId="2" xfId="2" applyNumberFormat="1" applyFont="1" applyFill="1" applyBorder="1" applyAlignment="1">
      <alignment horizontal="center" vertical="center" wrapText="1"/>
    </xf>
    <xf numFmtId="1" fontId="6" fillId="4" borderId="24" xfId="2" applyNumberFormat="1" applyFont="1" applyFill="1" applyBorder="1" applyAlignment="1">
      <alignment horizontal="center" vertical="center" wrapText="1"/>
    </xf>
    <xf numFmtId="1" fontId="6" fillId="4" borderId="2" xfId="2" applyNumberFormat="1" applyFont="1" applyFill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right" wrapText="1"/>
    </xf>
    <xf numFmtId="1" fontId="12" fillId="0" borderId="0" xfId="5" applyNumberFormat="1" applyFont="1"/>
    <xf numFmtId="1" fontId="5" fillId="12" borderId="0" xfId="5" applyNumberFormat="1" applyFont="1" applyFill="1"/>
    <xf numFmtId="3" fontId="3" fillId="0" borderId="8" xfId="1" applyNumberFormat="1" applyFont="1" applyBorder="1" applyAlignment="1">
      <alignment horizontal="right" wrapText="1"/>
    </xf>
    <xf numFmtId="1" fontId="5" fillId="0" borderId="21" xfId="5" applyNumberFormat="1" applyFont="1" applyBorder="1" applyAlignment="1">
      <alignment horizontal="left" wrapText="1"/>
    </xf>
    <xf numFmtId="3" fontId="3" fillId="0" borderId="43" xfId="1" applyNumberFormat="1" applyFont="1" applyBorder="1" applyAlignment="1">
      <alignment horizontal="right" wrapText="1"/>
    </xf>
    <xf numFmtId="1" fontId="5" fillId="0" borderId="23" xfId="5" applyNumberFormat="1" applyFont="1" applyBorder="1" applyAlignment="1">
      <alignment horizontal="left" wrapText="1"/>
    </xf>
    <xf numFmtId="1" fontId="3" fillId="0" borderId="1" xfId="5" applyNumberFormat="1" applyFont="1" applyBorder="1" applyAlignment="1">
      <alignment horizontal="left" wrapText="1"/>
    </xf>
    <xf numFmtId="1" fontId="3" fillId="4" borderId="10" xfId="1" applyNumberFormat="1" applyFont="1" applyFill="1" applyBorder="1"/>
    <xf numFmtId="1" fontId="3" fillId="4" borderId="10" xfId="1" applyNumberFormat="1" applyFont="1" applyFill="1" applyBorder="1" applyAlignment="1">
      <alignment horizontal="right"/>
    </xf>
    <xf numFmtId="1" fontId="3" fillId="4" borderId="8" xfId="1" applyNumberFormat="1" applyFont="1" applyFill="1" applyBorder="1"/>
    <xf numFmtId="1" fontId="3" fillId="4" borderId="8" xfId="1" applyNumberFormat="1" applyFont="1" applyFill="1" applyBorder="1" applyAlignment="1">
      <alignment horizontal="right"/>
    </xf>
    <xf numFmtId="1" fontId="3" fillId="0" borderId="0" xfId="5" applyNumberFormat="1" applyFont="1" applyAlignment="1">
      <alignment horizontal="left" wrapText="1"/>
    </xf>
    <xf numFmtId="1" fontId="5" fillId="0" borderId="0" xfId="2" applyNumberFormat="1" applyFont="1" applyAlignment="1">
      <alignment horizontal="right"/>
    </xf>
    <xf numFmtId="3" fontId="3" fillId="0" borderId="10" xfId="5" applyNumberFormat="1" applyFont="1" applyBorder="1" applyAlignment="1">
      <alignment horizontal="right" vertical="center" wrapText="1"/>
    </xf>
    <xf numFmtId="3" fontId="5" fillId="0" borderId="10" xfId="5" applyNumberFormat="1" applyFont="1" applyBorder="1" applyAlignment="1">
      <alignment horizontal="right" vertical="center" wrapText="1"/>
    </xf>
    <xf numFmtId="3" fontId="3" fillId="0" borderId="6" xfId="5" applyNumberFormat="1" applyFont="1" applyBorder="1" applyAlignment="1">
      <alignment horizontal="right" vertical="center" wrapText="1"/>
    </xf>
    <xf numFmtId="3" fontId="5" fillId="0" borderId="6" xfId="5" applyNumberFormat="1" applyFont="1" applyBorder="1" applyAlignment="1">
      <alignment horizontal="right" vertical="center" wrapText="1"/>
    </xf>
    <xf numFmtId="3" fontId="3" fillId="0" borderId="8" xfId="5" applyNumberFormat="1" applyFont="1" applyBorder="1" applyAlignment="1">
      <alignment horizontal="right" vertical="center" wrapText="1"/>
    </xf>
    <xf numFmtId="3" fontId="5" fillId="0" borderId="8" xfId="5" applyNumberFormat="1" applyFont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/>
    </xf>
    <xf numFmtId="1" fontId="3" fillId="0" borderId="0" xfId="5" quotePrefix="1" applyNumberFormat="1" applyFont="1" applyAlignment="1">
      <alignment horizontal="left"/>
    </xf>
    <xf numFmtId="1" fontId="3" fillId="0" borderId="0" xfId="5" applyNumberFormat="1" applyFont="1" applyAlignment="1">
      <alignment horizontal="center" vertical="center" wrapText="1"/>
    </xf>
    <xf numFmtId="1" fontId="5" fillId="0" borderId="0" xfId="0" applyNumberFormat="1" applyFont="1"/>
    <xf numFmtId="1" fontId="5" fillId="0" borderId="0" xfId="1" applyNumberFormat="1" applyFont="1"/>
    <xf numFmtId="1" fontId="6" fillId="2" borderId="3" xfId="5" applyNumberFormat="1" applyFont="1" applyFill="1" applyBorder="1" applyAlignment="1">
      <alignment horizontal="center" vertical="center" wrapText="1"/>
    </xf>
    <xf numFmtId="1" fontId="6" fillId="2" borderId="3" xfId="7" applyNumberFormat="1" applyFont="1" applyFill="1" applyBorder="1" applyAlignment="1">
      <alignment horizontal="center" vertical="center" wrapText="1"/>
    </xf>
    <xf numFmtId="1" fontId="5" fillId="3" borderId="45" xfId="3" applyNumberFormat="1" applyFont="1" applyFill="1" applyBorder="1" applyAlignment="1">
      <alignment horizontal="right"/>
    </xf>
    <xf numFmtId="3" fontId="5" fillId="0" borderId="55" xfId="3" applyNumberFormat="1" applyFont="1" applyBorder="1" applyAlignment="1">
      <alignment horizontal="right"/>
    </xf>
    <xf numFmtId="1" fontId="5" fillId="3" borderId="55" xfId="3" applyNumberFormat="1" applyFont="1" applyFill="1" applyBorder="1" applyAlignment="1">
      <alignment horizontal="right"/>
    </xf>
    <xf numFmtId="1" fontId="5" fillId="0" borderId="39" xfId="5" applyNumberFormat="1" applyFont="1" applyBorder="1" applyAlignment="1">
      <alignment horizontal="left" vertical="center"/>
    </xf>
    <xf numFmtId="1" fontId="5" fillId="0" borderId="12" xfId="5" applyNumberFormat="1" applyFont="1" applyBorder="1" applyAlignment="1">
      <alignment horizontal="left" vertical="center"/>
    </xf>
    <xf numFmtId="1" fontId="5" fillId="4" borderId="0" xfId="0" applyNumberFormat="1" applyFont="1" applyFill="1"/>
    <xf numFmtId="1" fontId="3" fillId="0" borderId="24" xfId="2" applyNumberFormat="1" applyFont="1" applyBorder="1" applyAlignment="1">
      <alignment horizontal="right" vertical="center"/>
    </xf>
    <xf numFmtId="1" fontId="3" fillId="0" borderId="4" xfId="2" applyNumberFormat="1" applyFont="1" applyBorder="1" applyAlignment="1">
      <alignment horizontal="right" vertical="center"/>
    </xf>
    <xf numFmtId="3" fontId="3" fillId="0" borderId="2" xfId="2" applyNumberFormat="1" applyFont="1" applyBorder="1" applyAlignment="1">
      <alignment horizontal="right" vertical="center"/>
    </xf>
    <xf numFmtId="1" fontId="3" fillId="0" borderId="9" xfId="5" quotePrefix="1" applyNumberFormat="1" applyFont="1" applyBorder="1"/>
    <xf numFmtId="1" fontId="7" fillId="0" borderId="9" xfId="5" quotePrefix="1" applyNumberFormat="1" applyFont="1" applyBorder="1" applyAlignment="1">
      <alignment wrapText="1"/>
    </xf>
    <xf numFmtId="1" fontId="7" fillId="0" borderId="9" xfId="5" quotePrefix="1" applyNumberFormat="1" applyFont="1" applyBorder="1"/>
    <xf numFmtId="1" fontId="5" fillId="13" borderId="0" xfId="5" applyNumberFormat="1" applyFont="1" applyFill="1"/>
    <xf numFmtId="1" fontId="5" fillId="13" borderId="0" xfId="8" applyNumberFormat="1" applyFont="1" applyFill="1"/>
    <xf numFmtId="1" fontId="5" fillId="0" borderId="17" xfId="5" applyNumberFormat="1" applyFont="1" applyBorder="1"/>
    <xf numFmtId="1" fontId="5" fillId="0" borderId="51" xfId="5" applyNumberFormat="1" applyFont="1" applyBorder="1" applyAlignment="1">
      <alignment wrapText="1"/>
    </xf>
    <xf numFmtId="1" fontId="6" fillId="2" borderId="2" xfId="1" applyNumberFormat="1" applyFont="1" applyFill="1" applyBorder="1" applyAlignment="1">
      <alignment horizontal="center" vertical="center"/>
    </xf>
    <xf numFmtId="1" fontId="5" fillId="0" borderId="10" xfId="5" applyNumberFormat="1" applyFont="1" applyBorder="1" applyAlignment="1">
      <alignment vertical="center" wrapText="1"/>
    </xf>
    <xf numFmtId="1" fontId="7" fillId="0" borderId="0" xfId="2" applyNumberFormat="1" applyFont="1" applyAlignment="1">
      <alignment horizontal="right"/>
    </xf>
    <xf numFmtId="1" fontId="5" fillId="0" borderId="0" xfId="5" applyNumberFormat="1" applyFont="1" applyAlignment="1">
      <alignment horizontal="center" wrapText="1"/>
    </xf>
    <xf numFmtId="1" fontId="5" fillId="0" borderId="0" xfId="2" applyNumberFormat="1" applyFont="1" applyProtection="1">
      <protection locked="0"/>
    </xf>
    <xf numFmtId="1" fontId="6" fillId="2" borderId="2" xfId="5" applyNumberFormat="1" applyFont="1" applyFill="1" applyBorder="1" applyAlignment="1">
      <alignment horizontal="center" vertical="center" wrapText="1"/>
    </xf>
    <xf numFmtId="1" fontId="5" fillId="0" borderId="2" xfId="9" applyNumberFormat="1" applyFont="1" applyBorder="1" applyAlignment="1">
      <alignment horizontal="center" vertical="center" wrapText="1"/>
    </xf>
    <xf numFmtId="1" fontId="5" fillId="0" borderId="3" xfId="5" applyNumberFormat="1" applyFont="1" applyBorder="1" applyAlignment="1">
      <alignment vertical="center" wrapText="1"/>
    </xf>
    <xf numFmtId="1" fontId="5" fillId="11" borderId="29" xfId="10" applyNumberFormat="1" applyFont="1" applyFill="1" applyBorder="1">
      <protection locked="0"/>
    </xf>
    <xf numFmtId="1" fontId="5" fillId="11" borderId="52" xfId="10" applyNumberFormat="1" applyFont="1" applyFill="1" applyBorder="1">
      <protection locked="0"/>
    </xf>
    <xf numFmtId="1" fontId="5" fillId="0" borderId="6" xfId="11" applyNumberFormat="1" applyFont="1" applyBorder="1" applyAlignment="1">
      <alignment vertical="center" wrapText="1"/>
    </xf>
    <xf numFmtId="1" fontId="5" fillId="11" borderId="6" xfId="10" applyNumberFormat="1" applyFont="1" applyFill="1" applyBorder="1">
      <protection locked="0"/>
    </xf>
    <xf numFmtId="1" fontId="5" fillId="11" borderId="12" xfId="10" applyNumberFormat="1" applyFont="1" applyFill="1" applyBorder="1">
      <protection locked="0"/>
    </xf>
    <xf numFmtId="1" fontId="5" fillId="0" borderId="8" xfId="11" applyNumberFormat="1" applyFont="1" applyBorder="1" applyAlignment="1">
      <alignment vertical="center" wrapText="1"/>
    </xf>
    <xf numFmtId="1" fontId="5" fillId="11" borderId="8" xfId="10" applyNumberFormat="1" applyFont="1" applyFill="1" applyBorder="1">
      <protection locked="0"/>
    </xf>
    <xf numFmtId="1" fontId="5" fillId="11" borderId="16" xfId="10" applyNumberFormat="1" applyFont="1" applyFill="1" applyBorder="1">
      <protection locked="0"/>
    </xf>
    <xf numFmtId="1" fontId="3" fillId="0" borderId="0" xfId="12" applyNumberFormat="1" applyFont="1" applyAlignment="1">
      <alignment horizontal="left"/>
    </xf>
    <xf numFmtId="1" fontId="3" fillId="0" borderId="0" xfId="12" applyNumberFormat="1" applyFont="1" applyAlignment="1">
      <alignment horizontal="left" wrapText="1"/>
    </xf>
    <xf numFmtId="1" fontId="14" fillId="4" borderId="3" xfId="7" applyNumberFormat="1" applyFont="1" applyFill="1" applyBorder="1" applyAlignment="1">
      <alignment horizontal="center" vertical="center" wrapText="1"/>
    </xf>
    <xf numFmtId="1" fontId="14" fillId="4" borderId="31" xfId="2" applyNumberFormat="1" applyFont="1" applyFill="1" applyBorder="1" applyAlignment="1">
      <alignment horizontal="center" vertical="center" wrapText="1"/>
    </xf>
    <xf numFmtId="1" fontId="14" fillId="4" borderId="3" xfId="2" applyNumberFormat="1" applyFont="1" applyFill="1" applyBorder="1" applyAlignment="1">
      <alignment horizontal="center" vertical="center" wrapText="1"/>
    </xf>
    <xf numFmtId="1" fontId="3" fillId="0" borderId="57" xfId="1" applyNumberFormat="1" applyFont="1" applyBorder="1" applyAlignment="1">
      <alignment horizontal="right" wrapText="1"/>
    </xf>
    <xf numFmtId="1" fontId="5" fillId="0" borderId="18" xfId="5" applyNumberFormat="1" applyFont="1" applyBorder="1"/>
    <xf numFmtId="1" fontId="3" fillId="0" borderId="56" xfId="5" applyNumberFormat="1" applyFont="1" applyBorder="1" applyAlignment="1">
      <alignment horizontal="right"/>
    </xf>
    <xf numFmtId="1" fontId="3" fillId="0" borderId="56" xfId="5" applyNumberFormat="1" applyFont="1" applyBorder="1" applyAlignment="1">
      <alignment horizontal="right" wrapText="1"/>
    </xf>
    <xf numFmtId="1" fontId="5" fillId="0" borderId="34" xfId="5" applyNumberFormat="1" applyFont="1" applyBorder="1"/>
    <xf numFmtId="1" fontId="3" fillId="0" borderId="1" xfId="5" applyNumberFormat="1" applyFont="1" applyBorder="1" applyAlignment="1">
      <alignment horizontal="right" wrapText="1"/>
    </xf>
    <xf numFmtId="1" fontId="5" fillId="0" borderId="4" xfId="5" applyNumberFormat="1" applyFont="1" applyBorder="1"/>
    <xf numFmtId="1" fontId="3" fillId="0" borderId="1" xfId="5" applyNumberFormat="1" applyFont="1" applyBorder="1" applyAlignment="1">
      <alignment horizontal="center" wrapText="1"/>
    </xf>
    <xf numFmtId="1" fontId="5" fillId="0" borderId="2" xfId="5" applyNumberFormat="1" applyFont="1" applyBorder="1"/>
    <xf numFmtId="1" fontId="5" fillId="0" borderId="31" xfId="13" applyNumberFormat="1" applyFont="1" applyBorder="1" applyAlignment="1">
      <alignment horizontal="center" vertical="center" wrapText="1"/>
    </xf>
    <xf numFmtId="1" fontId="5" fillId="0" borderId="32" xfId="13" applyNumberFormat="1" applyFont="1" applyBorder="1" applyAlignment="1">
      <alignment horizontal="center" vertical="center" wrapText="1"/>
    </xf>
    <xf numFmtId="1" fontId="5" fillId="0" borderId="26" xfId="8" applyNumberFormat="1" applyFont="1" applyBorder="1" applyAlignment="1">
      <alignment horizontal="center" vertical="center" wrapText="1"/>
    </xf>
    <xf numFmtId="1" fontId="5" fillId="0" borderId="27" xfId="8" applyNumberFormat="1" applyFont="1" applyBorder="1" applyAlignment="1">
      <alignment horizontal="center" vertical="center" wrapText="1"/>
    </xf>
    <xf numFmtId="1" fontId="5" fillId="0" borderId="17" xfId="14" applyNumberFormat="1" applyFont="1" applyBorder="1" applyAlignment="1">
      <alignment horizontal="right"/>
    </xf>
    <xf numFmtId="1" fontId="5" fillId="11" borderId="21" xfId="14" applyNumberFormat="1" applyFont="1" applyFill="1" applyBorder="1" applyProtection="1">
      <protection locked="0"/>
    </xf>
    <xf numFmtId="1" fontId="5" fillId="11" borderId="46" xfId="14" applyNumberFormat="1" applyFont="1" applyFill="1" applyBorder="1" applyProtection="1">
      <protection locked="0"/>
    </xf>
    <xf numFmtId="1" fontId="5" fillId="11" borderId="45" xfId="14" applyNumberFormat="1" applyFont="1" applyFill="1" applyBorder="1" applyProtection="1">
      <protection locked="0"/>
    </xf>
    <xf numFmtId="1" fontId="5" fillId="11" borderId="33" xfId="14" applyNumberFormat="1" applyFont="1" applyFill="1" applyBorder="1" applyProtection="1">
      <protection locked="0"/>
    </xf>
    <xf numFmtId="1" fontId="5" fillId="0" borderId="6" xfId="14" applyNumberFormat="1" applyFont="1" applyBorder="1" applyAlignment="1">
      <alignment horizontal="right"/>
    </xf>
    <xf numFmtId="1" fontId="5" fillId="11" borderId="59" xfId="14" applyNumberFormat="1" applyFont="1" applyFill="1" applyBorder="1" applyProtection="1">
      <protection locked="0"/>
    </xf>
    <xf numFmtId="1" fontId="5" fillId="11" borderId="58" xfId="14" applyNumberFormat="1" applyFont="1" applyFill="1" applyBorder="1" applyProtection="1">
      <protection locked="0"/>
    </xf>
    <xf numFmtId="1" fontId="5" fillId="11" borderId="60" xfId="14" applyNumberFormat="1" applyFont="1" applyFill="1" applyBorder="1" applyProtection="1">
      <protection locked="0"/>
    </xf>
    <xf numFmtId="1" fontId="5" fillId="11" borderId="55" xfId="14" applyNumberFormat="1" applyFont="1" applyFill="1" applyBorder="1" applyProtection="1">
      <protection locked="0"/>
    </xf>
    <xf numFmtId="1" fontId="5" fillId="0" borderId="13" xfId="14" applyNumberFormat="1" applyFont="1" applyBorder="1" applyAlignment="1">
      <alignment horizontal="right"/>
    </xf>
    <xf numFmtId="1" fontId="5" fillId="6" borderId="23" xfId="14" applyNumberFormat="1" applyFont="1" applyFill="1" applyBorder="1" applyAlignment="1" applyProtection="1">
      <alignment horizontal="right"/>
      <protection locked="0"/>
    </xf>
    <xf numFmtId="1" fontId="5" fillId="6" borderId="61" xfId="14" applyNumberFormat="1" applyFont="1" applyFill="1" applyBorder="1" applyAlignment="1" applyProtection="1">
      <alignment horizontal="right"/>
      <protection locked="0"/>
    </xf>
    <xf numFmtId="1" fontId="5" fillId="14" borderId="61" xfId="14" applyNumberFormat="1" applyFont="1" applyFill="1" applyBorder="1"/>
    <xf numFmtId="1" fontId="5" fillId="14" borderId="54" xfId="14" applyNumberFormat="1" applyFont="1" applyFill="1" applyBorder="1"/>
    <xf numFmtId="1" fontId="5" fillId="11" borderId="37" xfId="14" applyNumberFormat="1" applyFont="1" applyFill="1" applyBorder="1" applyProtection="1">
      <protection locked="0"/>
    </xf>
    <xf numFmtId="1" fontId="5" fillId="0" borderId="6" xfId="14" applyNumberFormat="1" applyFont="1" applyBorder="1" applyAlignment="1">
      <alignment horizontal="center"/>
    </xf>
    <xf numFmtId="1" fontId="5" fillId="0" borderId="6" xfId="14" applyNumberFormat="1" applyFont="1" applyBorder="1" applyAlignment="1">
      <alignment horizontal="left" wrapText="1"/>
    </xf>
    <xf numFmtId="1" fontId="5" fillId="0" borderId="7" xfId="14" applyNumberFormat="1" applyFont="1" applyBorder="1" applyAlignment="1">
      <alignment horizontal="center"/>
    </xf>
    <xf numFmtId="1" fontId="5" fillId="0" borderId="7" xfId="14" applyNumberFormat="1" applyFont="1" applyBorder="1" applyAlignment="1">
      <alignment horizontal="left" wrapText="1"/>
    </xf>
    <xf numFmtId="1" fontId="5" fillId="0" borderId="8" xfId="14" applyNumberFormat="1" applyFont="1" applyBorder="1" applyAlignment="1">
      <alignment horizontal="center"/>
    </xf>
    <xf numFmtId="1" fontId="5" fillId="0" borderId="8" xfId="14" applyNumberFormat="1" applyFont="1" applyBorder="1" applyAlignment="1">
      <alignment horizontal="left" wrapText="1"/>
    </xf>
    <xf numFmtId="49" fontId="5" fillId="0" borderId="10" xfId="14" applyNumberFormat="1" applyFont="1" applyBorder="1" applyAlignment="1">
      <alignment horizontal="center"/>
    </xf>
    <xf numFmtId="1" fontId="5" fillId="0" borderId="10" xfId="14" applyNumberFormat="1" applyFont="1" applyBorder="1" applyAlignment="1">
      <alignment horizontal="left" wrapText="1"/>
    </xf>
    <xf numFmtId="1" fontId="3" fillId="0" borderId="6" xfId="14" applyNumberFormat="1" applyFont="1" applyBorder="1" applyAlignment="1">
      <alignment horizontal="center"/>
    </xf>
    <xf numFmtId="1" fontId="3" fillId="0" borderId="6" xfId="14" applyNumberFormat="1" applyFont="1" applyBorder="1" applyAlignment="1">
      <alignment horizontal="left" wrapText="1"/>
    </xf>
    <xf numFmtId="1" fontId="5" fillId="0" borderId="10" xfId="14" applyNumberFormat="1" applyFont="1" applyBorder="1" applyAlignment="1">
      <alignment horizontal="center"/>
    </xf>
    <xf numFmtId="1" fontId="3" fillId="0" borderId="7" xfId="14" applyNumberFormat="1" applyFont="1" applyBorder="1" applyAlignment="1">
      <alignment horizontal="left" wrapText="1"/>
    </xf>
    <xf numFmtId="49" fontId="5" fillId="0" borderId="6" xfId="14" applyNumberFormat="1" applyFont="1" applyBorder="1" applyAlignment="1">
      <alignment horizontal="center"/>
    </xf>
    <xf numFmtId="0" fontId="5" fillId="0" borderId="7" xfId="14" applyNumberFormat="1" applyFont="1" applyBorder="1" applyAlignment="1">
      <alignment horizontal="center"/>
    </xf>
    <xf numFmtId="1" fontId="3" fillId="0" borderId="7" xfId="14" applyNumberFormat="1" applyFont="1" applyBorder="1" applyAlignment="1">
      <alignment horizontal="center"/>
    </xf>
    <xf numFmtId="0" fontId="5" fillId="0" borderId="6" xfId="14" applyNumberFormat="1" applyFont="1" applyBorder="1" applyAlignment="1">
      <alignment horizontal="center"/>
    </xf>
    <xf numFmtId="1" fontId="3" fillId="4" borderId="4" xfId="14" applyNumberFormat="1" applyFont="1" applyFill="1" applyBorder="1" applyAlignment="1">
      <alignment horizontal="left" wrapText="1"/>
    </xf>
    <xf numFmtId="0" fontId="5" fillId="0" borderId="6" xfId="14" applyNumberFormat="1" applyFont="1" applyFill="1" applyBorder="1" applyAlignment="1">
      <alignment horizontal="center"/>
    </xf>
    <xf numFmtId="0" fontId="5" fillId="0" borderId="8" xfId="14" applyNumberFormat="1" applyFont="1" applyFill="1" applyBorder="1" applyAlignment="1">
      <alignment horizontal="center"/>
    </xf>
    <xf numFmtId="1" fontId="5" fillId="0" borderId="2" xfId="14" applyNumberFormat="1" applyFont="1" applyBorder="1" applyAlignment="1">
      <alignment horizontal="center"/>
    </xf>
    <xf numFmtId="1" fontId="5" fillId="0" borderId="0" xfId="14" applyNumberFormat="1" applyFont="1" applyAlignment="1">
      <alignment horizontal="left"/>
    </xf>
    <xf numFmtId="1" fontId="5" fillId="0" borderId="0" xfId="14" applyNumberFormat="1" applyFont="1"/>
    <xf numFmtId="1" fontId="5" fillId="0" borderId="10" xfId="14" applyNumberFormat="1" applyFont="1" applyFill="1" applyBorder="1" applyAlignment="1">
      <alignment horizontal="center"/>
    </xf>
    <xf numFmtId="1" fontId="5" fillId="0" borderId="0" xfId="14" applyNumberFormat="1" applyFont="1" applyFill="1"/>
    <xf numFmtId="1" fontId="5" fillId="0" borderId="6" xfId="14" applyNumberFormat="1" applyFont="1" applyFill="1" applyBorder="1" applyAlignment="1">
      <alignment horizontal="center"/>
    </xf>
    <xf numFmtId="1" fontId="5" fillId="0" borderId="0" xfId="14" quotePrefix="1" applyNumberFormat="1" applyFont="1" applyAlignment="1">
      <alignment horizontal="left"/>
    </xf>
    <xf numFmtId="1" fontId="5" fillId="4" borderId="10" xfId="14" applyNumberFormat="1" applyFont="1" applyFill="1" applyBorder="1" applyAlignment="1">
      <alignment horizontal="center"/>
    </xf>
    <xf numFmtId="1" fontId="5" fillId="4" borderId="20" xfId="14" applyNumberFormat="1" applyFont="1" applyFill="1" applyBorder="1" applyAlignment="1">
      <alignment wrapText="1"/>
    </xf>
    <xf numFmtId="1" fontId="3" fillId="4" borderId="6" xfId="14" applyNumberFormat="1" applyFont="1" applyFill="1" applyBorder="1" applyAlignment="1">
      <alignment horizontal="right" vertical="center" wrapText="1"/>
    </xf>
    <xf numFmtId="1" fontId="5" fillId="4" borderId="6" xfId="14" applyNumberFormat="1" applyFont="1" applyFill="1" applyBorder="1" applyAlignment="1">
      <alignment horizontal="right" vertical="center" wrapText="1"/>
    </xf>
    <xf numFmtId="1" fontId="5" fillId="0" borderId="6" xfId="14" applyNumberFormat="1" applyFont="1" applyFill="1" applyBorder="1" applyAlignment="1">
      <alignment horizontal="right" vertical="center" wrapText="1"/>
    </xf>
    <xf numFmtId="1" fontId="5" fillId="4" borderId="6" xfId="14" applyNumberFormat="1" applyFont="1" applyFill="1" applyBorder="1" applyAlignment="1">
      <alignment horizontal="center"/>
    </xf>
    <xf numFmtId="1" fontId="5" fillId="4" borderId="18" xfId="14" applyNumberFormat="1" applyFont="1" applyFill="1" applyBorder="1" applyAlignment="1">
      <alignment wrapText="1"/>
    </xf>
    <xf numFmtId="1" fontId="5" fillId="4" borderId="6" xfId="14" applyNumberFormat="1" applyFont="1" applyFill="1" applyBorder="1" applyAlignment="1">
      <alignment horizontal="center" vertical="center"/>
    </xf>
    <xf numFmtId="1" fontId="5" fillId="4" borderId="6" xfId="14" applyNumberFormat="1" applyFont="1" applyFill="1" applyBorder="1" applyAlignment="1">
      <alignment vertical="center" wrapText="1"/>
    </xf>
    <xf numFmtId="1" fontId="5" fillId="4" borderId="8" xfId="14" applyNumberFormat="1" applyFont="1" applyFill="1" applyBorder="1" applyAlignment="1">
      <alignment horizontal="center" vertical="center"/>
    </xf>
    <xf numFmtId="1" fontId="5" fillId="4" borderId="8" xfId="14" applyNumberFormat="1" applyFont="1" applyFill="1" applyBorder="1" applyAlignment="1">
      <alignment vertical="center" wrapText="1"/>
    </xf>
    <xf numFmtId="1" fontId="3" fillId="4" borderId="2" xfId="14" applyNumberFormat="1" applyFont="1" applyFill="1" applyBorder="1" applyAlignment="1">
      <alignment horizontal="right" vertical="center" wrapText="1"/>
    </xf>
    <xf numFmtId="1" fontId="5" fillId="4" borderId="0" xfId="14" applyNumberFormat="1" applyFont="1" applyFill="1" applyAlignment="1">
      <alignment wrapText="1"/>
    </xf>
    <xf numFmtId="3" fontId="3" fillId="4" borderId="6" xfId="14" applyNumberFormat="1" applyFont="1" applyFill="1" applyBorder="1" applyAlignment="1">
      <alignment horizontal="right" vertical="center" wrapText="1"/>
    </xf>
    <xf numFmtId="3" fontId="5" fillId="4" borderId="6" xfId="14" applyNumberFormat="1" applyFont="1" applyFill="1" applyBorder="1" applyAlignment="1">
      <alignment horizontal="right" vertical="center" wrapText="1"/>
    </xf>
    <xf numFmtId="3" fontId="5" fillId="3" borderId="20" xfId="14" applyNumberFormat="1" applyFont="1" applyFill="1" applyBorder="1" applyAlignment="1">
      <alignment horizontal="right"/>
    </xf>
    <xf numFmtId="3" fontId="5" fillId="0" borderId="6" xfId="14" applyNumberFormat="1" applyFont="1" applyFill="1" applyBorder="1" applyAlignment="1">
      <alignment horizontal="right" vertical="center" wrapText="1"/>
    </xf>
    <xf numFmtId="3" fontId="3" fillId="0" borderId="6" xfId="14" applyNumberFormat="1" applyFont="1" applyFill="1" applyBorder="1" applyAlignment="1">
      <alignment horizontal="right" vertical="center" wrapText="1"/>
    </xf>
    <xf numFmtId="3" fontId="5" fillId="3" borderId="6" xfId="14" applyNumberFormat="1" applyFont="1" applyFill="1" applyBorder="1" applyAlignment="1">
      <alignment horizontal="right"/>
    </xf>
    <xf numFmtId="3" fontId="5" fillId="0" borderId="6" xfId="14" applyNumberFormat="1" applyFont="1" applyBorder="1" applyAlignment="1">
      <alignment horizontal="right" vertical="center" wrapText="1"/>
    </xf>
    <xf numFmtId="3" fontId="3" fillId="4" borderId="7" xfId="14" applyNumberFormat="1" applyFont="1" applyFill="1" applyBorder="1" applyAlignment="1">
      <alignment horizontal="right" vertical="center" wrapText="1"/>
    </xf>
    <xf numFmtId="3" fontId="5" fillId="3" borderId="7" xfId="14" applyNumberFormat="1" applyFont="1" applyFill="1" applyBorder="1" applyAlignment="1">
      <alignment horizontal="right"/>
    </xf>
    <xf numFmtId="3" fontId="5" fillId="0" borderId="7" xfId="14" applyNumberFormat="1" applyFont="1" applyFill="1" applyBorder="1" applyAlignment="1">
      <alignment horizontal="right" vertical="center" wrapText="1"/>
    </xf>
    <xf numFmtId="3" fontId="3" fillId="4" borderId="2" xfId="14" applyNumberFormat="1" applyFont="1" applyFill="1" applyBorder="1" applyAlignment="1">
      <alignment horizontal="right" vertical="center" wrapText="1"/>
    </xf>
    <xf numFmtId="1" fontId="6" fillId="4" borderId="24" xfId="14" applyNumberFormat="1" applyFont="1" applyFill="1" applyBorder="1" applyAlignment="1">
      <alignment horizontal="center" vertical="center" wrapText="1"/>
    </xf>
    <xf numFmtId="1" fontId="6" fillId="4" borderId="2" xfId="14" applyNumberFormat="1" applyFont="1" applyFill="1" applyBorder="1" applyAlignment="1">
      <alignment horizontal="center" vertical="center" wrapText="1"/>
    </xf>
    <xf numFmtId="1" fontId="5" fillId="11" borderId="21" xfId="14" applyNumberFormat="1" applyFont="1" applyFill="1" applyBorder="1" applyAlignment="1" applyProtection="1">
      <alignment horizontal="right"/>
      <protection locked="0"/>
    </xf>
    <xf numFmtId="3" fontId="5" fillId="0" borderId="21" xfId="14" applyNumberFormat="1" applyFont="1" applyFill="1" applyBorder="1" applyAlignment="1">
      <alignment horizontal="right"/>
    </xf>
    <xf numFmtId="3" fontId="5" fillId="0" borderId="10" xfId="14" applyNumberFormat="1" applyFont="1" applyFill="1" applyBorder="1" applyAlignment="1">
      <alignment horizontal="right"/>
    </xf>
    <xf numFmtId="1" fontId="5" fillId="11" borderId="45" xfId="14" applyNumberFormat="1" applyFont="1" applyFill="1" applyBorder="1" applyAlignment="1" applyProtection="1">
      <alignment horizontal="right"/>
      <protection locked="0"/>
    </xf>
    <xf numFmtId="1" fontId="5" fillId="11" borderId="10" xfId="14" applyNumberFormat="1" applyFont="1" applyFill="1" applyBorder="1" applyAlignment="1" applyProtection="1">
      <alignment horizontal="right"/>
      <protection locked="0"/>
    </xf>
    <xf numFmtId="1" fontId="5" fillId="11" borderId="35" xfId="14" applyNumberFormat="1" applyFont="1" applyFill="1" applyBorder="1" applyAlignment="1" applyProtection="1">
      <alignment horizontal="right"/>
      <protection locked="0"/>
    </xf>
    <xf numFmtId="3" fontId="5" fillId="0" borderId="23" xfId="14" applyNumberFormat="1" applyFont="1" applyFill="1" applyBorder="1" applyAlignment="1">
      <alignment horizontal="right"/>
    </xf>
    <xf numFmtId="3" fontId="5" fillId="0" borderId="8" xfId="14" applyNumberFormat="1" applyFont="1" applyFill="1" applyBorder="1" applyAlignment="1">
      <alignment horizontal="right"/>
    </xf>
    <xf numFmtId="1" fontId="5" fillId="11" borderId="37" xfId="14" applyNumberFormat="1" applyFont="1" applyFill="1" applyBorder="1" applyAlignment="1" applyProtection="1">
      <alignment horizontal="right"/>
      <protection locked="0"/>
    </xf>
    <xf numFmtId="1" fontId="5" fillId="11" borderId="53" xfId="14" applyNumberFormat="1" applyFont="1" applyFill="1" applyBorder="1" applyAlignment="1" applyProtection="1">
      <alignment horizontal="right"/>
      <protection locked="0"/>
    </xf>
    <xf numFmtId="3" fontId="5" fillId="0" borderId="53" xfId="14" applyNumberFormat="1" applyFont="1" applyFill="1" applyBorder="1" applyAlignment="1">
      <alignment horizontal="right"/>
    </xf>
    <xf numFmtId="1" fontId="5" fillId="11" borderId="23" xfId="14" applyNumberFormat="1" applyFont="1" applyFill="1" applyBorder="1" applyAlignment="1" applyProtection="1">
      <alignment horizontal="right"/>
      <protection locked="0"/>
    </xf>
    <xf numFmtId="3" fontId="5" fillId="0" borderId="23" xfId="14" applyNumberFormat="1" applyFont="1" applyBorder="1" applyAlignment="1">
      <alignment horizontal="right"/>
    </xf>
    <xf numFmtId="1" fontId="5" fillId="11" borderId="54" xfId="14" applyNumberFormat="1" applyFont="1" applyFill="1" applyBorder="1" applyAlignment="1" applyProtection="1">
      <alignment horizontal="right"/>
      <protection locked="0"/>
    </xf>
    <xf numFmtId="1" fontId="5" fillId="0" borderId="0" xfId="14" applyNumberFormat="1" applyFont="1" applyAlignment="1">
      <alignment horizontal="right"/>
    </xf>
    <xf numFmtId="3" fontId="5" fillId="0" borderId="22" xfId="14" applyNumberFormat="1" applyFont="1" applyFill="1" applyBorder="1" applyAlignment="1">
      <alignment horizontal="right"/>
    </xf>
    <xf numFmtId="3" fontId="5" fillId="0" borderId="6" xfId="14" applyNumberFormat="1" applyFont="1" applyFill="1" applyBorder="1" applyAlignment="1">
      <alignment horizontal="right"/>
    </xf>
    <xf numFmtId="3" fontId="3" fillId="0" borderId="2" xfId="14" applyNumberFormat="1" applyFont="1" applyFill="1" applyBorder="1" applyAlignment="1">
      <alignment horizontal="right"/>
    </xf>
    <xf numFmtId="1" fontId="3" fillId="0" borderId="22" xfId="14" applyNumberFormat="1" applyFont="1" applyBorder="1" applyAlignment="1">
      <alignment horizontal="right"/>
    </xf>
    <xf numFmtId="1" fontId="5" fillId="0" borderId="22" xfId="14" applyNumberFormat="1" applyFont="1" applyBorder="1" applyAlignment="1">
      <alignment horizontal="right"/>
    </xf>
    <xf numFmtId="3" fontId="5" fillId="0" borderId="22" xfId="14" applyNumberFormat="1" applyFont="1" applyBorder="1" applyAlignment="1">
      <alignment horizontal="right"/>
    </xf>
    <xf numFmtId="1" fontId="3" fillId="0" borderId="24" xfId="14" applyNumberFormat="1" applyFont="1" applyBorder="1" applyAlignment="1">
      <alignment horizontal="right" vertical="center"/>
    </xf>
    <xf numFmtId="1" fontId="3" fillId="0" borderId="4" xfId="14" applyNumberFormat="1" applyFont="1" applyBorder="1" applyAlignment="1">
      <alignment horizontal="right" vertical="center"/>
    </xf>
    <xf numFmtId="3" fontId="3" fillId="0" borderId="2" xfId="14" applyNumberFormat="1" applyFont="1" applyBorder="1" applyAlignment="1">
      <alignment horizontal="right" vertical="center"/>
    </xf>
    <xf numFmtId="1" fontId="5" fillId="11" borderId="10" xfId="14" applyNumberFormat="1" applyFont="1" applyFill="1" applyBorder="1" applyProtection="1">
      <protection locked="0"/>
    </xf>
    <xf numFmtId="1" fontId="7" fillId="0" borderId="0" xfId="14" applyNumberFormat="1" applyFont="1" applyAlignment="1">
      <alignment horizontal="right"/>
    </xf>
    <xf numFmtId="1" fontId="5" fillId="11" borderId="8" xfId="14" applyNumberFormat="1" applyFont="1" applyFill="1" applyBorder="1" applyProtection="1">
      <protection locked="0"/>
    </xf>
    <xf numFmtId="1" fontId="5" fillId="11" borderId="13" xfId="14" applyNumberFormat="1" applyFont="1" applyFill="1" applyBorder="1" applyProtection="1">
      <protection locked="0"/>
    </xf>
    <xf numFmtId="1" fontId="5" fillId="0" borderId="0" xfId="14" applyNumberFormat="1" applyFont="1" applyProtection="1">
      <protection locked="0"/>
    </xf>
    <xf numFmtId="1" fontId="14" fillId="4" borderId="31" xfId="14" applyNumberFormat="1" applyFont="1" applyFill="1" applyBorder="1" applyAlignment="1">
      <alignment horizontal="center" vertical="center" wrapText="1"/>
    </xf>
    <xf numFmtId="1" fontId="14" fillId="4" borderId="3" xfId="14" applyNumberFormat="1" applyFont="1" applyFill="1" applyBorder="1" applyAlignment="1">
      <alignment horizontal="center" vertical="center" wrapText="1"/>
    </xf>
    <xf numFmtId="1" fontId="5" fillId="11" borderId="57" xfId="14" applyNumberFormat="1" applyFont="1" applyFill="1" applyBorder="1" applyAlignment="1" applyProtection="1">
      <alignment horizontal="right"/>
      <protection locked="0"/>
    </xf>
    <xf numFmtId="1" fontId="5" fillId="11" borderId="58" xfId="14" applyNumberFormat="1" applyFont="1" applyFill="1" applyBorder="1" applyAlignment="1" applyProtection="1">
      <alignment horizontal="right"/>
      <protection locked="0"/>
    </xf>
    <xf numFmtId="1" fontId="5" fillId="0" borderId="34" xfId="4" quotePrefix="1" applyNumberFormat="1" applyFont="1" applyBorder="1" applyAlignment="1">
      <alignment horizontal="center"/>
    </xf>
    <xf numFmtId="1" fontId="3" fillId="0" borderId="13" xfId="4" quotePrefix="1" applyNumberFormat="1" applyFont="1" applyBorder="1" applyAlignment="1">
      <alignment horizontal="left" vertical="center" wrapText="1"/>
    </xf>
    <xf numFmtId="3" fontId="3" fillId="0" borderId="13" xfId="1" applyNumberFormat="1" applyFont="1" applyBorder="1" applyAlignment="1">
      <alignment vertical="center"/>
    </xf>
    <xf numFmtId="1" fontId="5" fillId="0" borderId="43" xfId="14" applyNumberFormat="1" applyFont="1" applyBorder="1" applyAlignment="1">
      <alignment horizontal="left" wrapText="1"/>
    </xf>
    <xf numFmtId="1" fontId="5" fillId="0" borderId="43" xfId="1" applyNumberFormat="1" applyFont="1" applyBorder="1"/>
    <xf numFmtId="3" fontId="5" fillId="0" borderId="43" xfId="1" applyNumberFormat="1" applyFont="1" applyBorder="1"/>
    <xf numFmtId="3" fontId="5" fillId="0" borderId="10" xfId="1" applyNumberFormat="1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3" fontId="5" fillId="0" borderId="8" xfId="1" applyNumberFormat="1" applyFont="1" applyBorder="1" applyAlignment="1">
      <alignment horizontal="right"/>
    </xf>
    <xf numFmtId="1" fontId="6" fillId="2" borderId="2" xfId="7" applyNumberFormat="1" applyFont="1" applyFill="1" applyBorder="1" applyAlignment="1">
      <alignment horizontal="center" vertical="center" wrapText="1"/>
    </xf>
    <xf numFmtId="1" fontId="3" fillId="0" borderId="5" xfId="1" applyNumberFormat="1" applyFont="1" applyBorder="1" applyAlignment="1">
      <alignment vertical="center"/>
    </xf>
    <xf numFmtId="1" fontId="3" fillId="0" borderId="62" xfId="1" applyNumberFormat="1" applyFont="1" applyBorder="1" applyAlignment="1">
      <alignment vertical="center"/>
    </xf>
    <xf numFmtId="1" fontId="3" fillId="0" borderId="4" xfId="1" applyNumberFormat="1" applyFont="1" applyBorder="1" applyAlignment="1">
      <alignment vertical="center"/>
    </xf>
    <xf numFmtId="1" fontId="5" fillId="0" borderId="11" xfId="1" applyNumberFormat="1" applyFont="1" applyBorder="1" applyAlignment="1">
      <alignment wrapText="1"/>
    </xf>
    <xf numFmtId="1" fontId="5" fillId="0" borderId="20" xfId="1" applyNumberFormat="1" applyFont="1" applyBorder="1" applyAlignment="1">
      <alignment wrapText="1"/>
    </xf>
    <xf numFmtId="1" fontId="5" fillId="0" borderId="12" xfId="1" applyNumberFormat="1" applyFont="1" applyBorder="1" applyAlignment="1">
      <alignment wrapText="1"/>
    </xf>
    <xf numFmtId="1" fontId="5" fillId="0" borderId="18" xfId="1" applyNumberFormat="1" applyFont="1" applyBorder="1" applyAlignment="1">
      <alignment wrapText="1"/>
    </xf>
    <xf numFmtId="1" fontId="5" fillId="0" borderId="16" xfId="1" applyNumberFormat="1" applyFont="1" applyBorder="1" applyAlignment="1">
      <alignment wrapText="1"/>
    </xf>
    <xf numFmtId="1" fontId="5" fillId="0" borderId="19" xfId="1" applyNumberFormat="1" applyFont="1" applyBorder="1" applyAlignment="1">
      <alignment wrapText="1"/>
    </xf>
    <xf numFmtId="1" fontId="3" fillId="0" borderId="52" xfId="1" applyNumberFormat="1" applyFont="1" applyBorder="1"/>
    <xf numFmtId="1" fontId="3" fillId="0" borderId="28" xfId="1" applyNumberFormat="1" applyFont="1" applyBorder="1"/>
    <xf numFmtId="1" fontId="5" fillId="0" borderId="15" xfId="1" applyNumberFormat="1" applyFont="1" applyBorder="1" applyAlignment="1">
      <alignment wrapText="1"/>
    </xf>
    <xf numFmtId="1" fontId="5" fillId="0" borderId="49" xfId="1" applyNumberFormat="1" applyFont="1" applyBorder="1" applyAlignment="1">
      <alignment wrapText="1"/>
    </xf>
    <xf numFmtId="3" fontId="5" fillId="0" borderId="8" xfId="3" applyNumberFormat="1" applyFont="1" applyBorder="1"/>
    <xf numFmtId="1" fontId="3" fillId="0" borderId="52" xfId="1" quotePrefix="1" applyNumberFormat="1" applyFont="1" applyBorder="1"/>
    <xf numFmtId="1" fontId="5" fillId="0" borderId="20" xfId="1" applyNumberFormat="1" applyFont="1" applyFill="1" applyBorder="1" applyAlignment="1">
      <alignment wrapText="1"/>
    </xf>
    <xf numFmtId="1" fontId="5" fillId="0" borderId="11" xfId="1" applyNumberFormat="1" applyFont="1" applyFill="1" applyBorder="1" applyAlignment="1">
      <alignment wrapText="1"/>
    </xf>
    <xf numFmtId="1" fontId="5" fillId="0" borderId="18" xfId="1" applyNumberFormat="1" applyFont="1" applyFill="1" applyBorder="1" applyAlignment="1">
      <alignment wrapText="1"/>
    </xf>
    <xf numFmtId="1" fontId="5" fillId="0" borderId="12" xfId="1" applyNumberFormat="1" applyFont="1" applyFill="1" applyBorder="1" applyAlignment="1">
      <alignment wrapText="1"/>
    </xf>
    <xf numFmtId="1" fontId="5" fillId="0" borderId="19" xfId="1" applyNumberFormat="1" applyFont="1" applyFill="1" applyBorder="1" applyAlignment="1">
      <alignment wrapText="1"/>
    </xf>
    <xf numFmtId="1" fontId="5" fillId="0" borderId="16" xfId="1" applyNumberFormat="1" applyFont="1" applyFill="1" applyBorder="1" applyAlignment="1">
      <alignment wrapText="1"/>
    </xf>
    <xf numFmtId="1" fontId="5" fillId="0" borderId="10" xfId="1" applyNumberFormat="1" applyFont="1" applyFill="1" applyBorder="1"/>
    <xf numFmtId="1" fontId="5" fillId="0" borderId="20" xfId="1" applyNumberFormat="1" applyFont="1" applyFill="1" applyBorder="1"/>
    <xf numFmtId="1" fontId="5" fillId="0" borderId="11" xfId="1" quotePrefix="1" applyNumberFormat="1" applyFont="1" applyFill="1" applyBorder="1"/>
    <xf numFmtId="3" fontId="5" fillId="0" borderId="29" xfId="3" applyNumberFormat="1" applyFont="1" applyBorder="1"/>
    <xf numFmtId="1" fontId="5" fillId="0" borderId="63" xfId="1" applyNumberFormat="1" applyFont="1" applyBorder="1" applyAlignment="1">
      <alignment wrapText="1"/>
    </xf>
    <xf numFmtId="1" fontId="5" fillId="0" borderId="47" xfId="1" applyNumberFormat="1" applyFont="1" applyBorder="1" applyAlignment="1">
      <alignment wrapText="1"/>
    </xf>
    <xf numFmtId="1" fontId="5" fillId="0" borderId="47" xfId="1" applyNumberFormat="1" applyFont="1" applyFill="1" applyBorder="1" applyAlignment="1">
      <alignment wrapText="1"/>
    </xf>
    <xf numFmtId="1" fontId="5" fillId="0" borderId="63" xfId="1" applyNumberFormat="1" applyFont="1" applyFill="1" applyBorder="1" applyAlignment="1">
      <alignment wrapText="1"/>
    </xf>
    <xf numFmtId="3" fontId="5" fillId="3" borderId="8" xfId="3" applyNumberFormat="1" applyFont="1" applyFill="1" applyBorder="1"/>
    <xf numFmtId="3" fontId="5" fillId="3" borderId="2" xfId="3" applyNumberFormat="1" applyFont="1" applyFill="1" applyBorder="1"/>
    <xf numFmtId="1" fontId="5" fillId="0" borderId="5" xfId="1" applyNumberFormat="1" applyFont="1" applyBorder="1" applyAlignment="1">
      <alignment wrapText="1"/>
    </xf>
    <xf numFmtId="1" fontId="5" fillId="0" borderId="4" xfId="1" applyNumberFormat="1" applyFont="1" applyBorder="1" applyAlignment="1">
      <alignment wrapText="1"/>
    </xf>
    <xf numFmtId="1" fontId="5" fillId="0" borderId="4" xfId="1" applyNumberFormat="1" applyFont="1" applyFill="1" applyBorder="1" applyAlignment="1">
      <alignment wrapText="1"/>
    </xf>
    <xf numFmtId="1" fontId="5" fillId="0" borderId="5" xfId="1" applyNumberFormat="1" applyFont="1" applyFill="1" applyBorder="1" applyAlignment="1">
      <alignment wrapText="1"/>
    </xf>
    <xf numFmtId="1" fontId="6" fillId="2" borderId="4" xfId="7" applyNumberFormat="1" applyFont="1" applyFill="1" applyBorder="1" applyAlignment="1">
      <alignment horizontal="center" vertical="center" wrapText="1"/>
    </xf>
    <xf numFmtId="1" fontId="5" fillId="0" borderId="18" xfId="14" applyNumberFormat="1" applyFont="1" applyBorder="1" applyAlignment="1">
      <alignment horizontal="right"/>
    </xf>
    <xf numFmtId="1" fontId="5" fillId="3" borderId="10" xfId="3" applyNumberFormat="1" applyFont="1" applyFill="1" applyBorder="1" applyAlignment="1">
      <alignment horizontal="right"/>
    </xf>
    <xf numFmtId="1" fontId="5" fillId="3" borderId="6" xfId="3" applyNumberFormat="1" applyFont="1" applyFill="1" applyBorder="1" applyAlignment="1">
      <alignment horizontal="right"/>
    </xf>
    <xf numFmtId="3" fontId="5" fillId="0" borderId="6" xfId="14" applyNumberFormat="1" applyFont="1" applyBorder="1" applyAlignment="1">
      <alignment horizontal="right"/>
    </xf>
    <xf numFmtId="1" fontId="6" fillId="7" borderId="30" xfId="14" applyNumberFormat="1" applyFont="1" applyFill="1" applyBorder="1" applyAlignment="1">
      <alignment horizontal="center" vertical="center" wrapText="1"/>
    </xf>
    <xf numFmtId="1" fontId="14" fillId="4" borderId="2" xfId="7" applyNumberFormat="1" applyFont="1" applyFill="1" applyBorder="1" applyAlignment="1">
      <alignment horizontal="center" vertical="center" wrapText="1"/>
    </xf>
    <xf numFmtId="1" fontId="14" fillId="4" borderId="24" xfId="14" applyNumberFormat="1" applyFont="1" applyFill="1" applyBorder="1" applyAlignment="1">
      <alignment horizontal="center" vertical="center" wrapText="1"/>
    </xf>
    <xf numFmtId="1" fontId="14" fillId="4" borderId="2" xfId="14" applyNumberFormat="1" applyFont="1" applyFill="1" applyBorder="1" applyAlignment="1">
      <alignment horizontal="center" vertical="center" wrapText="1"/>
    </xf>
    <xf numFmtId="1" fontId="14" fillId="4" borderId="5" xfId="7" applyNumberFormat="1" applyFont="1" applyFill="1" applyBorder="1" applyAlignment="1">
      <alignment horizontal="center" vertical="center" wrapText="1"/>
    </xf>
    <xf numFmtId="1" fontId="3" fillId="0" borderId="43" xfId="1" applyNumberFormat="1" applyFont="1" applyBorder="1" applyAlignment="1">
      <alignment horizontal="right" wrapText="1"/>
    </xf>
    <xf numFmtId="1" fontId="5" fillId="11" borderId="43" xfId="14" applyNumberFormat="1" applyFont="1" applyFill="1" applyBorder="1" applyAlignment="1" applyProtection="1">
      <alignment horizontal="right"/>
      <protection locked="0"/>
    </xf>
    <xf numFmtId="1" fontId="5" fillId="11" borderId="64" xfId="14" applyNumberFormat="1" applyFont="1" applyFill="1" applyBorder="1" applyAlignment="1" applyProtection="1">
      <alignment horizontal="right"/>
      <protection locked="0"/>
    </xf>
    <xf numFmtId="1" fontId="5" fillId="11" borderId="65" xfId="14" applyNumberFormat="1" applyFont="1" applyFill="1" applyBorder="1" applyAlignment="1" applyProtection="1">
      <alignment horizontal="right"/>
      <protection locked="0"/>
    </xf>
    <xf numFmtId="1" fontId="5" fillId="11" borderId="66" xfId="14" applyNumberFormat="1" applyFont="1" applyFill="1" applyBorder="1" applyAlignment="1" applyProtection="1">
      <alignment horizontal="right"/>
      <protection locked="0"/>
    </xf>
    <xf numFmtId="1" fontId="3" fillId="0" borderId="6" xfId="1" applyNumberFormat="1" applyFont="1" applyBorder="1" applyAlignment="1">
      <alignment horizontal="right" wrapText="1"/>
    </xf>
    <xf numFmtId="1" fontId="5" fillId="11" borderId="6" xfId="14" applyNumberFormat="1" applyFont="1" applyFill="1" applyBorder="1" applyAlignment="1" applyProtection="1">
      <alignment horizontal="right"/>
      <protection locked="0"/>
    </xf>
    <xf numFmtId="1" fontId="5" fillId="11" borderId="22" xfId="14" applyNumberFormat="1" applyFont="1" applyFill="1" applyBorder="1" applyAlignment="1" applyProtection="1">
      <alignment horizontal="right"/>
      <protection locked="0"/>
    </xf>
    <xf numFmtId="1" fontId="5" fillId="11" borderId="55" xfId="14" applyNumberFormat="1" applyFont="1" applyFill="1" applyBorder="1" applyAlignment="1" applyProtection="1">
      <alignment horizontal="right"/>
      <protection locked="0"/>
    </xf>
    <xf numFmtId="1" fontId="5" fillId="11" borderId="56" xfId="14" applyNumberFormat="1" applyFont="1" applyFill="1" applyBorder="1" applyAlignment="1" applyProtection="1">
      <alignment horizontal="right"/>
      <protection locked="0"/>
    </xf>
    <xf numFmtId="1" fontId="3" fillId="0" borderId="22" xfId="1" applyNumberFormat="1" applyFont="1" applyBorder="1" applyAlignment="1">
      <alignment horizontal="right" wrapText="1"/>
    </xf>
    <xf numFmtId="1" fontId="3" fillId="0" borderId="55" xfId="1" applyNumberFormat="1" applyFont="1" applyBorder="1" applyAlignment="1">
      <alignment horizontal="right" wrapText="1"/>
    </xf>
    <xf numFmtId="1" fontId="3" fillId="0" borderId="56" xfId="1" applyNumberFormat="1" applyFont="1" applyBorder="1" applyAlignment="1">
      <alignment horizontal="right" wrapText="1"/>
    </xf>
    <xf numFmtId="1" fontId="3" fillId="0" borderId="39" xfId="5" applyNumberFormat="1" applyFont="1" applyBorder="1" applyAlignment="1">
      <alignment horizontal="right" wrapText="1"/>
    </xf>
    <xf numFmtId="1" fontId="5" fillId="11" borderId="7" xfId="14" applyNumberFormat="1" applyFont="1" applyFill="1" applyBorder="1" applyAlignment="1" applyProtection="1">
      <alignment horizontal="right"/>
      <protection locked="0"/>
    </xf>
    <xf numFmtId="1" fontId="5" fillId="11" borderId="59" xfId="14" applyNumberFormat="1" applyFont="1" applyFill="1" applyBorder="1" applyAlignment="1" applyProtection="1">
      <alignment horizontal="right"/>
      <protection locked="0"/>
    </xf>
    <xf numFmtId="1" fontId="5" fillId="11" borderId="60" xfId="14" applyNumberFormat="1" applyFont="1" applyFill="1" applyBorder="1" applyAlignment="1" applyProtection="1">
      <alignment horizontal="right"/>
      <protection locked="0"/>
    </xf>
    <xf numFmtId="1" fontId="5" fillId="11" borderId="67" xfId="14" applyNumberFormat="1" applyFont="1" applyFill="1" applyBorder="1" applyAlignment="1" applyProtection="1">
      <alignment horizontal="right"/>
      <protection locked="0"/>
    </xf>
    <xf numFmtId="1" fontId="3" fillId="0" borderId="8" xfId="1" applyNumberFormat="1" applyFont="1" applyBorder="1" applyAlignment="1">
      <alignment horizontal="right" wrapText="1"/>
    </xf>
    <xf numFmtId="1" fontId="3" fillId="0" borderId="2" xfId="5" applyNumberFormat="1" applyFont="1" applyBorder="1"/>
    <xf numFmtId="1" fontId="3" fillId="0" borderId="5" xfId="5" applyNumberFormat="1" applyFont="1" applyBorder="1"/>
    <xf numFmtId="1" fontId="5" fillId="0" borderId="18" xfId="5" applyNumberFormat="1" applyFont="1" applyBorder="1" applyAlignment="1">
      <alignment horizontal="left" wrapText="1"/>
    </xf>
    <xf numFmtId="1" fontId="6" fillId="2" borderId="3" xfId="5" applyNumberFormat="1" applyFont="1" applyFill="1" applyBorder="1" applyAlignment="1">
      <alignment horizontal="center" vertical="center" wrapText="1"/>
    </xf>
    <xf numFmtId="1" fontId="5" fillId="0" borderId="18" xfId="5" applyNumberFormat="1" applyFont="1" applyBorder="1" applyAlignment="1">
      <alignment wrapText="1"/>
    </xf>
    <xf numFmtId="1" fontId="3" fillId="0" borderId="56" xfId="5" applyNumberFormat="1" applyFont="1" applyBorder="1" applyAlignment="1">
      <alignment horizontal="right"/>
    </xf>
    <xf numFmtId="1" fontId="5" fillId="0" borderId="18" xfId="5" applyNumberFormat="1" applyFont="1" applyBorder="1"/>
    <xf numFmtId="1" fontId="5" fillId="0" borderId="39" xfId="5" applyNumberFormat="1" applyFont="1" applyBorder="1" applyAlignment="1">
      <alignment horizontal="left" vertical="center"/>
    </xf>
    <xf numFmtId="1" fontId="5" fillId="0" borderId="12" xfId="5" applyNumberFormat="1" applyFont="1" applyBorder="1" applyAlignment="1">
      <alignment horizontal="left" vertical="center"/>
    </xf>
    <xf numFmtId="1" fontId="5" fillId="0" borderId="2" xfId="5" applyNumberFormat="1" applyFont="1" applyBorder="1" applyAlignment="1">
      <alignment horizontal="center" vertical="center" wrapText="1"/>
    </xf>
    <xf numFmtId="1" fontId="6" fillId="6" borderId="24" xfId="7" applyNumberFormat="1" applyFont="1" applyFill="1" applyBorder="1" applyAlignment="1">
      <alignment horizontal="center" vertical="center" wrapText="1"/>
    </xf>
    <xf numFmtId="1" fontId="6" fillId="6" borderId="26" xfId="7" applyNumberFormat="1" applyFont="1" applyFill="1" applyBorder="1" applyAlignment="1">
      <alignment horizontal="center" vertical="center" wrapText="1"/>
    </xf>
    <xf numFmtId="1" fontId="6" fillId="6" borderId="27" xfId="7" applyNumberFormat="1" applyFont="1" applyFill="1" applyBorder="1" applyAlignment="1">
      <alignment horizontal="center" vertical="center" wrapText="1"/>
    </xf>
    <xf numFmtId="1" fontId="3" fillId="0" borderId="0" xfId="5" applyNumberFormat="1" applyFont="1" applyAlignment="1">
      <alignment horizontal="left" wrapText="1"/>
    </xf>
    <xf numFmtId="1" fontId="3" fillId="0" borderId="1" xfId="5" applyNumberFormat="1" applyFont="1" applyBorder="1" applyAlignment="1">
      <alignment horizontal="left" wrapText="1"/>
    </xf>
    <xf numFmtId="1" fontId="6" fillId="2" borderId="3" xfId="7" applyNumberFormat="1" applyFont="1" applyFill="1" applyBorder="1" applyAlignment="1">
      <alignment horizontal="center" vertical="center" wrapText="1"/>
    </xf>
    <xf numFmtId="1" fontId="6" fillId="2" borderId="3" xfId="4" applyNumberFormat="1" applyFont="1" applyFill="1" applyBorder="1" applyAlignment="1">
      <alignment horizontal="center" vertical="center" wrapText="1"/>
    </xf>
    <xf numFmtId="1" fontId="6" fillId="10" borderId="2" xfId="7" applyNumberFormat="1" applyFont="1" applyFill="1" applyBorder="1" applyAlignment="1">
      <alignment horizontal="center" vertical="center" wrapText="1"/>
    </xf>
    <xf numFmtId="1" fontId="6" fillId="2" borderId="2" xfId="4" applyNumberFormat="1" applyFont="1" applyFill="1" applyBorder="1" applyAlignment="1">
      <alignment horizontal="center" vertical="center" wrapText="1"/>
    </xf>
    <xf numFmtId="1" fontId="3" fillId="0" borderId="0" xfId="5" applyNumberFormat="1" applyFont="1" applyAlignment="1">
      <alignment horizontal="center" vertical="center" wrapText="1"/>
    </xf>
    <xf numFmtId="1" fontId="6" fillId="7" borderId="24" xfId="14" applyNumberFormat="1" applyFont="1" applyFill="1" applyBorder="1" applyAlignment="1">
      <alignment horizontal="center" vertical="center" wrapText="1"/>
    </xf>
    <xf numFmtId="1" fontId="6" fillId="7" borderId="27" xfId="14" applyNumberFormat="1" applyFont="1" applyFill="1" applyBorder="1" applyAlignment="1">
      <alignment horizontal="center" vertical="center" wrapText="1"/>
    </xf>
    <xf numFmtId="1" fontId="6" fillId="7" borderId="4" xfId="14" applyNumberFormat="1" applyFont="1" applyFill="1" applyBorder="1" applyAlignment="1">
      <alignment horizontal="center" vertical="center" wrapText="1"/>
    </xf>
    <xf numFmtId="1" fontId="5" fillId="0" borderId="39" xfId="5" applyNumberFormat="1" applyFont="1" applyBorder="1" applyAlignment="1">
      <alignment wrapText="1"/>
    </xf>
    <xf numFmtId="1" fontId="3" fillId="0" borderId="39" xfId="5" applyNumberFormat="1" applyFont="1" applyBorder="1" applyAlignment="1">
      <alignment horizontal="right"/>
    </xf>
    <xf numFmtId="1" fontId="6" fillId="7" borderId="2" xfId="14" applyNumberFormat="1" applyFont="1" applyFill="1" applyBorder="1" applyAlignment="1">
      <alignment horizontal="center" vertical="center" wrapText="1"/>
    </xf>
    <xf numFmtId="1" fontId="5" fillId="0" borderId="18" xfId="5" applyNumberFormat="1" applyFont="1" applyBorder="1" applyAlignment="1">
      <alignment horizontal="left" wrapText="1"/>
    </xf>
    <xf numFmtId="1" fontId="6" fillId="2" borderId="3" xfId="5" applyNumberFormat="1" applyFont="1" applyFill="1" applyBorder="1" applyAlignment="1">
      <alignment horizontal="center" vertical="center" wrapText="1"/>
    </xf>
    <xf numFmtId="1" fontId="5" fillId="0" borderId="18" xfId="5" applyNumberFormat="1" applyFont="1" applyBorder="1" applyAlignment="1">
      <alignment wrapText="1"/>
    </xf>
    <xf numFmtId="1" fontId="3" fillId="0" borderId="56" xfId="5" applyNumberFormat="1" applyFont="1" applyBorder="1" applyAlignment="1">
      <alignment horizontal="right"/>
    </xf>
    <xf numFmtId="1" fontId="5" fillId="0" borderId="18" xfId="5" applyNumberFormat="1" applyFont="1" applyBorder="1"/>
    <xf numFmtId="1" fontId="5" fillId="0" borderId="39" xfId="5" applyNumberFormat="1" applyFont="1" applyBorder="1" applyAlignment="1">
      <alignment horizontal="left" vertical="center"/>
    </xf>
    <xf numFmtId="1" fontId="5" fillId="0" borderId="12" xfId="5" applyNumberFormat="1" applyFont="1" applyBorder="1" applyAlignment="1">
      <alignment horizontal="left" vertical="center"/>
    </xf>
    <xf numFmtId="1" fontId="5" fillId="0" borderId="2" xfId="5" applyNumberFormat="1" applyFont="1" applyBorder="1" applyAlignment="1">
      <alignment horizontal="center" vertical="center" wrapText="1"/>
    </xf>
    <xf numFmtId="1" fontId="6" fillId="6" borderId="24" xfId="7" applyNumberFormat="1" applyFont="1" applyFill="1" applyBorder="1" applyAlignment="1">
      <alignment horizontal="center" vertical="center" wrapText="1"/>
    </xf>
    <xf numFmtId="1" fontId="6" fillId="6" borderId="26" xfId="7" applyNumberFormat="1" applyFont="1" applyFill="1" applyBorder="1" applyAlignment="1">
      <alignment horizontal="center" vertical="center" wrapText="1"/>
    </xf>
    <xf numFmtId="1" fontId="6" fillId="6" borderId="27" xfId="7" applyNumberFormat="1" applyFont="1" applyFill="1" applyBorder="1" applyAlignment="1">
      <alignment horizontal="center" vertical="center" wrapText="1"/>
    </xf>
    <xf numFmtId="1" fontId="3" fillId="0" borderId="0" xfId="5" applyNumberFormat="1" applyFont="1" applyAlignment="1">
      <alignment horizontal="left" wrapText="1"/>
    </xf>
    <xf numFmtId="1" fontId="3" fillId="0" borderId="1" xfId="5" applyNumberFormat="1" applyFont="1" applyBorder="1" applyAlignment="1">
      <alignment horizontal="left" wrapText="1"/>
    </xf>
    <xf numFmtId="1" fontId="6" fillId="2" borderId="3" xfId="7" applyNumberFormat="1" applyFont="1" applyFill="1" applyBorder="1" applyAlignment="1">
      <alignment horizontal="center" vertical="center" wrapText="1"/>
    </xf>
    <xf numFmtId="1" fontId="6" fillId="2" borderId="3" xfId="4" applyNumberFormat="1" applyFont="1" applyFill="1" applyBorder="1" applyAlignment="1">
      <alignment horizontal="center" vertical="center" wrapText="1"/>
    </xf>
    <xf numFmtId="1" fontId="6" fillId="10" borderId="2" xfId="7" applyNumberFormat="1" applyFont="1" applyFill="1" applyBorder="1" applyAlignment="1">
      <alignment horizontal="center" vertical="center" wrapText="1"/>
    </xf>
    <xf numFmtId="1" fontId="6" fillId="2" borderId="2" xfId="4" applyNumberFormat="1" applyFont="1" applyFill="1" applyBorder="1" applyAlignment="1">
      <alignment horizontal="center" vertical="center" wrapText="1"/>
    </xf>
    <xf numFmtId="1" fontId="3" fillId="0" borderId="0" xfId="5" applyNumberFormat="1" applyFont="1" applyAlignment="1">
      <alignment horizontal="center" vertical="center" wrapText="1"/>
    </xf>
    <xf numFmtId="1" fontId="6" fillId="7" borderId="24" xfId="14" applyNumberFormat="1" applyFont="1" applyFill="1" applyBorder="1" applyAlignment="1">
      <alignment horizontal="center" vertical="center" wrapText="1"/>
    </xf>
    <xf numFmtId="1" fontId="6" fillId="7" borderId="27" xfId="14" applyNumberFormat="1" applyFont="1" applyFill="1" applyBorder="1" applyAlignment="1">
      <alignment horizontal="center" vertical="center" wrapText="1"/>
    </xf>
    <xf numFmtId="1" fontId="6" fillId="7" borderId="4" xfId="14" applyNumberFormat="1" applyFont="1" applyFill="1" applyBorder="1" applyAlignment="1">
      <alignment horizontal="center" vertical="center" wrapText="1"/>
    </xf>
    <xf numFmtId="1" fontId="5" fillId="0" borderId="39" xfId="5" applyNumberFormat="1" applyFont="1" applyBorder="1" applyAlignment="1">
      <alignment wrapText="1"/>
    </xf>
    <xf numFmtId="1" fontId="3" fillId="0" borderId="39" xfId="5" applyNumberFormat="1" applyFont="1" applyBorder="1" applyAlignment="1">
      <alignment horizontal="right"/>
    </xf>
    <xf numFmtId="1" fontId="6" fillId="7" borderId="2" xfId="14" applyNumberFormat="1" applyFont="1" applyFill="1" applyBorder="1" applyAlignment="1">
      <alignment horizontal="center" vertical="center" wrapText="1"/>
    </xf>
    <xf numFmtId="1" fontId="3" fillId="0" borderId="1" xfId="4" quotePrefix="1" applyNumberFormat="1" applyFont="1" applyBorder="1" applyAlignment="1">
      <alignment horizontal="left"/>
    </xf>
    <xf numFmtId="1" fontId="3" fillId="0" borderId="4" xfId="4" quotePrefix="1" applyNumberFormat="1" applyFont="1" applyBorder="1" applyAlignment="1">
      <alignment horizontal="left"/>
    </xf>
    <xf numFmtId="1" fontId="3" fillId="0" borderId="9" xfId="4" quotePrefix="1" applyNumberFormat="1" applyFont="1" applyBorder="1" applyAlignment="1">
      <alignment horizontal="left"/>
    </xf>
    <xf numFmtId="1" fontId="3" fillId="0" borderId="9" xfId="4" applyNumberFormat="1" applyFont="1" applyBorder="1" applyAlignment="1">
      <alignment horizontal="left" wrapText="1"/>
    </xf>
    <xf numFmtId="1" fontId="3" fillId="0" borderId="17" xfId="5" applyNumberFormat="1" applyFont="1" applyBorder="1" applyAlignment="1">
      <alignment horizontal="center" vertical="center" wrapText="1"/>
    </xf>
    <xf numFmtId="1" fontId="3" fillId="0" borderId="25" xfId="5" applyNumberFormat="1" applyFont="1" applyBorder="1" applyAlignment="1">
      <alignment horizontal="center" vertical="center" wrapText="1"/>
    </xf>
    <xf numFmtId="1" fontId="3" fillId="0" borderId="28" xfId="5" applyNumberFormat="1" applyFont="1" applyBorder="1" applyAlignment="1">
      <alignment horizontal="center" vertical="center" wrapText="1"/>
    </xf>
    <xf numFmtId="1" fontId="3" fillId="0" borderId="0" xfId="5" applyNumberFormat="1" applyFont="1" applyAlignment="1">
      <alignment horizontal="center" vertical="center" wrapText="1"/>
    </xf>
    <xf numFmtId="1" fontId="3" fillId="0" borderId="34" xfId="5" applyNumberFormat="1" applyFont="1" applyBorder="1" applyAlignment="1">
      <alignment horizontal="center" vertical="center" wrapText="1"/>
    </xf>
    <xf numFmtId="1" fontId="3" fillId="0" borderId="1" xfId="5" applyNumberFormat="1" applyFont="1" applyBorder="1" applyAlignment="1">
      <alignment horizontal="center" vertical="center" wrapText="1"/>
    </xf>
    <xf numFmtId="1" fontId="6" fillId="2" borderId="3" xfId="5" applyNumberFormat="1" applyFont="1" applyFill="1" applyBorder="1" applyAlignment="1">
      <alignment horizontal="center" vertical="center" wrapText="1"/>
    </xf>
    <xf numFmtId="1" fontId="6" fillId="2" borderId="29" xfId="5" applyNumberFormat="1" applyFont="1" applyFill="1" applyBorder="1" applyAlignment="1">
      <alignment horizontal="center" vertical="center" wrapText="1"/>
    </xf>
    <xf numFmtId="1" fontId="6" fillId="2" borderId="13" xfId="5" applyNumberFormat="1" applyFont="1" applyFill="1" applyBorder="1" applyAlignment="1">
      <alignment horizontal="center" vertical="center" wrapText="1"/>
    </xf>
    <xf numFmtId="1" fontId="3" fillId="0" borderId="4" xfId="5" applyNumberFormat="1" applyFont="1" applyBorder="1" applyAlignment="1">
      <alignment horizontal="center" vertical="center"/>
    </xf>
    <xf numFmtId="1" fontId="3" fillId="0" borderId="5" xfId="5" applyNumberFormat="1" applyFont="1" applyBorder="1" applyAlignment="1">
      <alignment horizontal="center" vertical="center"/>
    </xf>
    <xf numFmtId="1" fontId="5" fillId="0" borderId="29" xfId="5" quotePrefix="1" applyNumberFormat="1" applyFont="1" applyBorder="1" applyAlignment="1">
      <alignment horizontal="center" vertical="center" wrapText="1"/>
    </xf>
    <xf numFmtId="1" fontId="5" fillId="0" borderId="13" xfId="5" quotePrefix="1" applyNumberFormat="1" applyFont="1" applyBorder="1" applyAlignment="1">
      <alignment horizontal="center" vertical="center" wrapText="1"/>
    </xf>
    <xf numFmtId="1" fontId="5" fillId="0" borderId="29" xfId="5" applyNumberFormat="1" applyFont="1" applyBorder="1" applyAlignment="1">
      <alignment horizontal="center" vertical="center" wrapText="1"/>
    </xf>
    <xf numFmtId="1" fontId="5" fillId="4" borderId="4" xfId="5" applyNumberFormat="1" applyFont="1" applyFill="1" applyBorder="1" applyAlignment="1">
      <alignment horizontal="left" vertical="center" wrapText="1"/>
    </xf>
    <xf numFmtId="1" fontId="5" fillId="4" borderId="5" xfId="5" applyNumberFormat="1" applyFont="1" applyFill="1" applyBorder="1" applyAlignment="1">
      <alignment horizontal="left" vertical="center" wrapText="1"/>
    </xf>
    <xf numFmtId="1" fontId="5" fillId="0" borderId="4" xfId="5" applyNumberFormat="1" applyFont="1" applyBorder="1" applyAlignment="1">
      <alignment horizontal="left" vertical="center" wrapText="1"/>
    </xf>
    <xf numFmtId="1" fontId="5" fillId="0" borderId="9" xfId="5" applyNumberFormat="1" applyFont="1" applyBorder="1" applyAlignment="1">
      <alignment horizontal="left" vertical="center" wrapText="1"/>
    </xf>
    <xf numFmtId="1" fontId="6" fillId="0" borderId="3" xfId="5" applyNumberFormat="1" applyFont="1" applyBorder="1" applyAlignment="1">
      <alignment horizontal="center" vertical="center" wrapText="1"/>
    </xf>
    <xf numFmtId="1" fontId="6" fillId="0" borderId="29" xfId="5" applyNumberFormat="1" applyFont="1" applyBorder="1" applyAlignment="1">
      <alignment horizontal="center" vertical="center" wrapText="1"/>
    </xf>
    <xf numFmtId="1" fontId="6" fillId="0" borderId="13" xfId="5" applyNumberFormat="1" applyFont="1" applyBorder="1" applyAlignment="1">
      <alignment horizontal="center" vertical="center" wrapText="1"/>
    </xf>
    <xf numFmtId="1" fontId="6" fillId="2" borderId="3" xfId="4" applyNumberFormat="1" applyFont="1" applyFill="1" applyBorder="1" applyAlignment="1">
      <alignment horizontal="center" vertical="center" wrapText="1"/>
    </xf>
    <xf numFmtId="1" fontId="6" fillId="2" borderId="29" xfId="4" applyNumberFormat="1" applyFont="1" applyFill="1" applyBorder="1" applyAlignment="1">
      <alignment horizontal="center" vertical="center" wrapText="1"/>
    </xf>
    <xf numFmtId="1" fontId="6" fillId="2" borderId="13" xfId="4" applyNumberFormat="1" applyFont="1" applyFill="1" applyBorder="1" applyAlignment="1">
      <alignment horizontal="center" vertical="center" wrapText="1"/>
    </xf>
    <xf numFmtId="1" fontId="6" fillId="2" borderId="3" xfId="7" applyNumberFormat="1" applyFont="1" applyFill="1" applyBorder="1" applyAlignment="1">
      <alignment horizontal="center" vertical="center" wrapText="1"/>
    </xf>
    <xf numFmtId="1" fontId="6" fillId="2" borderId="13" xfId="7" applyNumberFormat="1" applyFont="1" applyFill="1" applyBorder="1" applyAlignment="1">
      <alignment horizontal="center" vertical="center" wrapText="1"/>
    </xf>
    <xf numFmtId="1" fontId="6" fillId="2" borderId="30" xfId="7" applyNumberFormat="1" applyFont="1" applyFill="1" applyBorder="1" applyAlignment="1">
      <alignment horizontal="center" vertical="center"/>
    </xf>
    <xf numFmtId="1" fontId="6" fillId="2" borderId="27" xfId="7" applyNumberFormat="1" applyFont="1" applyFill="1" applyBorder="1" applyAlignment="1">
      <alignment horizontal="center" vertical="center"/>
    </xf>
    <xf numFmtId="1" fontId="6" fillId="2" borderId="25" xfId="7" applyNumberFormat="1" applyFont="1" applyFill="1" applyBorder="1" applyAlignment="1">
      <alignment horizontal="center" vertical="center" wrapText="1"/>
    </xf>
    <xf numFmtId="1" fontId="6" fillId="2" borderId="1" xfId="7" applyNumberFormat="1" applyFont="1" applyFill="1" applyBorder="1" applyAlignment="1">
      <alignment horizontal="center" vertical="center" wrapText="1"/>
    </xf>
    <xf numFmtId="1" fontId="6" fillId="5" borderId="31" xfId="5" applyNumberFormat="1" applyFont="1" applyFill="1" applyBorder="1" applyAlignment="1">
      <alignment horizontal="center" vertical="center" wrapText="1"/>
    </xf>
    <xf numFmtId="1" fontId="6" fillId="5" borderId="35" xfId="5" applyNumberFormat="1" applyFont="1" applyFill="1" applyBorder="1" applyAlignment="1">
      <alignment horizontal="center" vertical="center" wrapText="1"/>
    </xf>
    <xf numFmtId="1" fontId="6" fillId="5" borderId="32" xfId="5" applyNumberFormat="1" applyFont="1" applyFill="1" applyBorder="1" applyAlignment="1">
      <alignment horizontal="center" vertical="center" wrapText="1"/>
    </xf>
    <xf numFmtId="1" fontId="6" fillId="5" borderId="36" xfId="5" applyNumberFormat="1" applyFont="1" applyFill="1" applyBorder="1" applyAlignment="1">
      <alignment horizontal="center" vertical="center" wrapText="1"/>
    </xf>
    <xf numFmtId="1" fontId="6" fillId="5" borderId="33" xfId="5" applyNumberFormat="1" applyFont="1" applyFill="1" applyBorder="1" applyAlignment="1">
      <alignment horizontal="center" vertical="center" wrapText="1"/>
    </xf>
    <xf numFmtId="1" fontId="6" fillId="5" borderId="37" xfId="5" applyNumberFormat="1" applyFont="1" applyFill="1" applyBorder="1" applyAlignment="1">
      <alignment horizontal="center" vertical="center" wrapText="1"/>
    </xf>
    <xf numFmtId="1" fontId="6" fillId="6" borderId="24" xfId="7" applyNumberFormat="1" applyFont="1" applyFill="1" applyBorder="1" applyAlignment="1">
      <alignment horizontal="center" vertical="center" wrapText="1"/>
    </xf>
    <xf numFmtId="1" fontId="6" fillId="6" borderId="26" xfId="7" applyNumberFormat="1" applyFont="1" applyFill="1" applyBorder="1" applyAlignment="1">
      <alignment horizontal="center" vertical="center" wrapText="1"/>
    </xf>
    <xf numFmtId="1" fontId="6" fillId="2" borderId="4" xfId="7" applyNumberFormat="1" applyFont="1" applyFill="1" applyBorder="1" applyAlignment="1">
      <alignment horizontal="center" vertical="center"/>
    </xf>
    <xf numFmtId="1" fontId="6" fillId="2" borderId="9" xfId="7" applyNumberFormat="1" applyFont="1" applyFill="1" applyBorder="1" applyAlignment="1">
      <alignment horizontal="center" vertical="center"/>
    </xf>
    <xf numFmtId="1" fontId="6" fillId="5" borderId="24" xfId="5" applyNumberFormat="1" applyFont="1" applyFill="1" applyBorder="1" applyAlignment="1">
      <alignment horizontal="center" vertical="center" wrapText="1"/>
    </xf>
    <xf numFmtId="1" fontId="6" fillId="5" borderId="26" xfId="5" applyNumberFormat="1" applyFont="1" applyFill="1" applyBorder="1" applyAlignment="1">
      <alignment horizontal="center" vertical="center" wrapText="1"/>
    </xf>
    <xf numFmtId="1" fontId="6" fillId="5" borderId="27" xfId="5" applyNumberFormat="1" applyFont="1" applyFill="1" applyBorder="1" applyAlignment="1">
      <alignment horizontal="center" vertical="center" wrapText="1"/>
    </xf>
    <xf numFmtId="1" fontId="6" fillId="6" borderId="24" xfId="5" applyNumberFormat="1" applyFont="1" applyFill="1" applyBorder="1" applyAlignment="1">
      <alignment horizontal="center" vertical="center" wrapText="1"/>
    </xf>
    <xf numFmtId="1" fontId="6" fillId="6" borderId="26" xfId="5" applyNumberFormat="1" applyFont="1" applyFill="1" applyBorder="1" applyAlignment="1">
      <alignment horizontal="center" vertical="center" wrapText="1"/>
    </xf>
    <xf numFmtId="1" fontId="6" fillId="6" borderId="27" xfId="5" applyNumberFormat="1" applyFont="1" applyFill="1" applyBorder="1" applyAlignment="1">
      <alignment horizontal="center" vertical="center" wrapText="1"/>
    </xf>
    <xf numFmtId="1" fontId="6" fillId="4" borderId="3" xfId="7" applyNumberFormat="1" applyFont="1" applyFill="1" applyBorder="1" applyAlignment="1">
      <alignment horizontal="center" vertical="center" wrapText="1"/>
    </xf>
    <xf numFmtId="1" fontId="6" fillId="4" borderId="29" xfId="7" applyNumberFormat="1" applyFont="1" applyFill="1" applyBorder="1" applyAlignment="1">
      <alignment horizontal="center" vertical="center" wrapText="1"/>
    </xf>
    <xf numFmtId="1" fontId="6" fillId="4" borderId="13" xfId="7" applyNumberFormat="1" applyFont="1" applyFill="1" applyBorder="1" applyAlignment="1">
      <alignment horizontal="center" vertical="center" wrapText="1"/>
    </xf>
    <xf numFmtId="1" fontId="6" fillId="7" borderId="4" xfId="2" applyNumberFormat="1" applyFont="1" applyFill="1" applyBorder="1" applyAlignment="1">
      <alignment horizontal="center" vertical="center" wrapText="1"/>
    </xf>
    <xf numFmtId="1" fontId="6" fillId="7" borderId="5" xfId="2" applyNumberFormat="1" applyFont="1" applyFill="1" applyBorder="1" applyAlignment="1">
      <alignment horizontal="center" vertical="center" wrapText="1"/>
    </xf>
    <xf numFmtId="1" fontId="6" fillId="6" borderId="27" xfId="7" applyNumberFormat="1" applyFont="1" applyFill="1" applyBorder="1" applyAlignment="1">
      <alignment horizontal="center" vertical="center" wrapText="1"/>
    </xf>
    <xf numFmtId="1" fontId="6" fillId="7" borderId="24" xfId="2" applyNumberFormat="1" applyFont="1" applyFill="1" applyBorder="1" applyAlignment="1">
      <alignment horizontal="center" vertical="center" wrapText="1"/>
    </xf>
    <xf numFmtId="1" fontId="6" fillId="7" borderId="27" xfId="2" applyNumberFormat="1" applyFont="1" applyFill="1" applyBorder="1" applyAlignment="1">
      <alignment horizontal="center" vertical="center" wrapText="1"/>
    </xf>
    <xf numFmtId="1" fontId="6" fillId="2" borderId="2" xfId="4" applyNumberFormat="1" applyFont="1" applyFill="1" applyBorder="1" applyAlignment="1">
      <alignment horizontal="center" vertical="center" wrapText="1"/>
    </xf>
    <xf numFmtId="1" fontId="6" fillId="2" borderId="5" xfId="7" applyNumberFormat="1" applyFont="1" applyFill="1" applyBorder="1" applyAlignment="1">
      <alignment horizontal="center" vertical="center"/>
    </xf>
    <xf numFmtId="1" fontId="6" fillId="5" borderId="9" xfId="5" applyNumberFormat="1" applyFont="1" applyFill="1" applyBorder="1" applyAlignment="1">
      <alignment horizontal="center" vertical="center" wrapText="1"/>
    </xf>
    <xf numFmtId="1" fontId="6" fillId="5" borderId="5" xfId="5" applyNumberFormat="1" applyFont="1" applyFill="1" applyBorder="1" applyAlignment="1">
      <alignment horizontal="center" vertical="center" wrapText="1"/>
    </xf>
    <xf numFmtId="1" fontId="6" fillId="6" borderId="2" xfId="5" applyNumberFormat="1" applyFont="1" applyFill="1" applyBorder="1" applyAlignment="1">
      <alignment horizontal="center" vertical="center" wrapText="1"/>
    </xf>
    <xf numFmtId="1" fontId="5" fillId="0" borderId="49" xfId="5" applyNumberFormat="1" applyFont="1" applyBorder="1" applyAlignment="1">
      <alignment horizontal="left" vertical="center"/>
    </xf>
    <xf numFmtId="1" fontId="5" fillId="0" borderId="50" xfId="5" applyNumberFormat="1" applyFont="1" applyBorder="1" applyAlignment="1">
      <alignment horizontal="left" vertical="center"/>
    </xf>
    <xf numFmtId="1" fontId="3" fillId="0" borderId="9" xfId="5" applyNumberFormat="1" applyFont="1" applyBorder="1" applyAlignment="1">
      <alignment horizontal="center" vertical="center"/>
    </xf>
    <xf numFmtId="1" fontId="3" fillId="0" borderId="2" xfId="5" applyNumberFormat="1" applyFont="1" applyBorder="1" applyAlignment="1">
      <alignment horizontal="center" vertical="center" wrapText="1"/>
    </xf>
    <xf numFmtId="1" fontId="3" fillId="0" borderId="4" xfId="5" applyNumberFormat="1" applyFont="1" applyBorder="1" applyAlignment="1">
      <alignment horizontal="center" vertical="center" wrapText="1"/>
    </xf>
    <xf numFmtId="1" fontId="6" fillId="2" borderId="2" xfId="7" applyNumberFormat="1" applyFont="1" applyFill="1" applyBorder="1" applyAlignment="1">
      <alignment horizontal="center" vertical="center"/>
    </xf>
    <xf numFmtId="1" fontId="5" fillId="0" borderId="20" xfId="5" applyNumberFormat="1" applyFont="1" applyBorder="1" applyAlignment="1">
      <alignment horizontal="left" vertical="center"/>
    </xf>
    <xf numFmtId="1" fontId="5" fillId="0" borderId="38" xfId="5" applyNumberFormat="1" applyFont="1" applyBorder="1" applyAlignment="1">
      <alignment horizontal="left" vertical="center"/>
    </xf>
    <xf numFmtId="1" fontId="5" fillId="0" borderId="47" xfId="5" applyNumberFormat="1" applyFont="1" applyBorder="1" applyAlignment="1">
      <alignment horizontal="left" vertical="center"/>
    </xf>
    <xf numFmtId="1" fontId="5" fillId="0" borderId="48" xfId="5" applyNumberFormat="1" applyFont="1" applyBorder="1" applyAlignment="1">
      <alignment horizontal="left" vertical="center"/>
    </xf>
    <xf numFmtId="1" fontId="6" fillId="2" borderId="17" xfId="7" applyNumberFormat="1" applyFont="1" applyFill="1" applyBorder="1" applyAlignment="1">
      <alignment horizontal="center" vertical="center" wrapText="1"/>
    </xf>
    <xf numFmtId="1" fontId="6" fillId="2" borderId="34" xfId="7" applyNumberFormat="1" applyFont="1" applyFill="1" applyBorder="1" applyAlignment="1">
      <alignment horizontal="center" vertical="center" wrapText="1"/>
    </xf>
    <xf numFmtId="1" fontId="6" fillId="2" borderId="24" xfId="7" applyNumberFormat="1" applyFont="1" applyFill="1" applyBorder="1" applyAlignment="1">
      <alignment horizontal="center" vertical="center"/>
    </xf>
    <xf numFmtId="1" fontId="6" fillId="2" borderId="51" xfId="7" applyNumberFormat="1" applyFont="1" applyFill="1" applyBorder="1" applyAlignment="1">
      <alignment horizontal="center" vertical="center" wrapText="1"/>
    </xf>
    <xf numFmtId="1" fontId="6" fillId="2" borderId="14" xfId="7" applyNumberFormat="1" applyFont="1" applyFill="1" applyBorder="1" applyAlignment="1">
      <alignment horizontal="center" vertical="center" wrapText="1"/>
    </xf>
    <xf numFmtId="1" fontId="3" fillId="4" borderId="9" xfId="2" applyNumberFormat="1" applyFont="1" applyFill="1" applyBorder="1" applyAlignment="1">
      <alignment horizontal="left"/>
    </xf>
    <xf numFmtId="1" fontId="3" fillId="0" borderId="51" xfId="5" applyNumberFormat="1" applyFont="1" applyBorder="1" applyAlignment="1">
      <alignment horizontal="center" vertical="center" wrapText="1"/>
    </xf>
    <xf numFmtId="1" fontId="3" fillId="0" borderId="52" xfId="5" applyNumberFormat="1" applyFont="1" applyBorder="1" applyAlignment="1">
      <alignment horizontal="center" vertical="center" wrapText="1"/>
    </xf>
    <xf numFmtId="1" fontId="3" fillId="0" borderId="14" xfId="5" applyNumberFormat="1" applyFont="1" applyBorder="1" applyAlignment="1">
      <alignment horizontal="center" vertical="center" wrapText="1"/>
    </xf>
    <xf numFmtId="1" fontId="6" fillId="2" borderId="17" xfId="7" applyNumberFormat="1" applyFont="1" applyFill="1" applyBorder="1" applyAlignment="1">
      <alignment horizontal="center" vertical="center"/>
    </xf>
    <xf numFmtId="1" fontId="6" fillId="2" borderId="28" xfId="7" applyNumberFormat="1" applyFont="1" applyFill="1" applyBorder="1" applyAlignment="1">
      <alignment horizontal="center" vertical="center"/>
    </xf>
    <xf numFmtId="1" fontId="6" fillId="2" borderId="34" xfId="7" applyNumberFormat="1" applyFont="1" applyFill="1" applyBorder="1" applyAlignment="1">
      <alignment horizontal="center" vertical="center"/>
    </xf>
    <xf numFmtId="1" fontId="6" fillId="2" borderId="29" xfId="7" applyNumberFormat="1" applyFont="1" applyFill="1" applyBorder="1" applyAlignment="1">
      <alignment horizontal="center" vertical="center" wrapText="1"/>
    </xf>
    <xf numFmtId="1" fontId="6" fillId="10" borderId="25" xfId="7" applyNumberFormat="1" applyFont="1" applyFill="1" applyBorder="1" applyAlignment="1">
      <alignment horizontal="center" vertical="center" wrapText="1"/>
    </xf>
    <xf numFmtId="1" fontId="6" fillId="10" borderId="51" xfId="7" applyNumberFormat="1" applyFont="1" applyFill="1" applyBorder="1" applyAlignment="1">
      <alignment horizontal="center" vertical="center" wrapText="1"/>
    </xf>
    <xf numFmtId="1" fontId="6" fillId="10" borderId="3" xfId="7" applyNumberFormat="1" applyFont="1" applyFill="1" applyBorder="1" applyAlignment="1">
      <alignment horizontal="center" vertical="center" wrapText="1"/>
    </xf>
    <xf numFmtId="1" fontId="6" fillId="10" borderId="29" xfId="7" applyNumberFormat="1" applyFont="1" applyFill="1" applyBorder="1" applyAlignment="1">
      <alignment horizontal="center" vertical="center" wrapText="1"/>
    </xf>
    <xf numFmtId="1" fontId="6" fillId="10" borderId="13" xfId="7" applyNumberFormat="1" applyFont="1" applyFill="1" applyBorder="1" applyAlignment="1">
      <alignment horizontal="center" vertical="center" wrapText="1"/>
    </xf>
    <xf numFmtId="1" fontId="3" fillId="4" borderId="2" xfId="1" applyNumberFormat="1" applyFont="1" applyFill="1" applyBorder="1" applyAlignment="1">
      <alignment horizontal="center" vertical="center" wrapText="1"/>
    </xf>
    <xf numFmtId="1" fontId="3" fillId="4" borderId="4" xfId="1" applyNumberFormat="1" applyFont="1" applyFill="1" applyBorder="1" applyAlignment="1">
      <alignment horizontal="center" vertical="center" wrapText="1"/>
    </xf>
    <xf numFmtId="1" fontId="5" fillId="0" borderId="11" xfId="5" applyNumberFormat="1" applyFont="1" applyBorder="1" applyAlignment="1">
      <alignment horizontal="left" vertical="center"/>
    </xf>
    <xf numFmtId="1" fontId="6" fillId="2" borderId="43" xfId="4" applyNumberFormat="1" applyFont="1" applyFill="1" applyBorder="1" applyAlignment="1">
      <alignment horizontal="center" vertical="center" wrapText="1"/>
    </xf>
    <xf numFmtId="1" fontId="6" fillId="10" borderId="5" xfId="7" applyNumberFormat="1" applyFont="1" applyFill="1" applyBorder="1" applyAlignment="1">
      <alignment horizontal="center" vertical="center" wrapText="1"/>
    </xf>
    <xf numFmtId="1" fontId="6" fillId="10" borderId="2" xfId="7" applyNumberFormat="1" applyFont="1" applyFill="1" applyBorder="1" applyAlignment="1">
      <alignment horizontal="center" vertical="center" wrapText="1"/>
    </xf>
    <xf numFmtId="1" fontId="3" fillId="0" borderId="1" xfId="5" applyNumberFormat="1" applyFont="1" applyBorder="1" applyAlignment="1">
      <alignment horizontal="left" wrapText="1"/>
    </xf>
    <xf numFmtId="1" fontId="6" fillId="6" borderId="17" xfId="5" applyNumberFormat="1" applyFont="1" applyFill="1" applyBorder="1" applyAlignment="1">
      <alignment horizontal="center" vertical="center" wrapText="1"/>
    </xf>
    <xf numFmtId="1" fontId="6" fillId="6" borderId="25" xfId="5" applyNumberFormat="1" applyFont="1" applyFill="1" applyBorder="1" applyAlignment="1">
      <alignment horizontal="center" vertical="center" wrapText="1"/>
    </xf>
    <xf numFmtId="1" fontId="6" fillId="6" borderId="51" xfId="5" applyNumberFormat="1" applyFont="1" applyFill="1" applyBorder="1" applyAlignment="1">
      <alignment horizontal="center" vertical="center" wrapText="1"/>
    </xf>
    <xf numFmtId="1" fontId="6" fillId="6" borderId="28" xfId="5" applyNumberFormat="1" applyFont="1" applyFill="1" applyBorder="1" applyAlignment="1">
      <alignment horizontal="center" vertical="center" wrapText="1"/>
    </xf>
    <xf numFmtId="1" fontId="6" fillId="6" borderId="0" xfId="5" applyNumberFormat="1" applyFont="1" applyFill="1" applyAlignment="1">
      <alignment horizontal="center" vertical="center" wrapText="1"/>
    </xf>
    <xf numFmtId="1" fontId="6" fillId="6" borderId="52" xfId="5" applyNumberFormat="1" applyFont="1" applyFill="1" applyBorder="1" applyAlignment="1">
      <alignment horizontal="center" vertical="center" wrapText="1"/>
    </xf>
    <xf numFmtId="1" fontId="6" fillId="7" borderId="17" xfId="2" applyNumberFormat="1" applyFont="1" applyFill="1" applyBorder="1" applyAlignment="1">
      <alignment horizontal="center" vertical="center" wrapText="1"/>
    </xf>
    <xf numFmtId="1" fontId="6" fillId="7" borderId="25" xfId="2" applyNumberFormat="1" applyFont="1" applyFill="1" applyBorder="1" applyAlignment="1">
      <alignment horizontal="center" vertical="center" wrapText="1"/>
    </xf>
    <xf numFmtId="1" fontId="6" fillId="7" borderId="34" xfId="2" applyNumberFormat="1" applyFont="1" applyFill="1" applyBorder="1" applyAlignment="1">
      <alignment horizontal="center" vertical="center" wrapText="1"/>
    </xf>
    <xf numFmtId="1" fontId="6" fillId="7" borderId="1" xfId="2" applyNumberFormat="1" applyFont="1" applyFill="1" applyBorder="1" applyAlignment="1">
      <alignment horizontal="center" vertical="center" wrapText="1"/>
    </xf>
    <xf numFmtId="1" fontId="5" fillId="4" borderId="20" xfId="5" applyNumberFormat="1" applyFont="1" applyFill="1" applyBorder="1" applyAlignment="1">
      <alignment horizontal="left"/>
    </xf>
    <xf numFmtId="1" fontId="5" fillId="4" borderId="11" xfId="5" applyNumberFormat="1" applyFont="1" applyFill="1" applyBorder="1" applyAlignment="1">
      <alignment horizontal="left"/>
    </xf>
    <xf numFmtId="1" fontId="5" fillId="4" borderId="8" xfId="5" applyNumberFormat="1" applyFont="1" applyFill="1" applyBorder="1" applyAlignment="1">
      <alignment horizontal="left"/>
    </xf>
    <xf numFmtId="1" fontId="3" fillId="0" borderId="0" xfId="5" applyNumberFormat="1" applyFont="1" applyAlignment="1">
      <alignment horizontal="left" wrapText="1"/>
    </xf>
    <xf numFmtId="1" fontId="3" fillId="0" borderId="17" xfId="4" applyNumberFormat="1" applyFont="1" applyBorder="1" applyAlignment="1">
      <alignment horizontal="center" vertical="center"/>
    </xf>
    <xf numFmtId="1" fontId="3" fillId="0" borderId="51" xfId="4" applyNumberFormat="1" applyFont="1" applyBorder="1" applyAlignment="1">
      <alignment horizontal="center" vertical="center"/>
    </xf>
    <xf numFmtId="1" fontId="3" fillId="0" borderId="28" xfId="4" applyNumberFormat="1" applyFont="1" applyBorder="1" applyAlignment="1">
      <alignment horizontal="center" vertical="center"/>
    </xf>
    <xf numFmtId="1" fontId="3" fillId="0" borderId="52" xfId="4" applyNumberFormat="1" applyFont="1" applyBorder="1" applyAlignment="1">
      <alignment horizontal="center" vertical="center"/>
    </xf>
    <xf numFmtId="1" fontId="3" fillId="0" borderId="34" xfId="4" applyNumberFormat="1" applyFont="1" applyBorder="1" applyAlignment="1">
      <alignment horizontal="center" vertical="center"/>
    </xf>
    <xf numFmtId="1" fontId="3" fillId="0" borderId="14" xfId="4" applyNumberFormat="1" applyFont="1" applyBorder="1" applyAlignment="1">
      <alignment horizontal="center" vertical="center"/>
    </xf>
    <xf numFmtId="1" fontId="5" fillId="0" borderId="34" xfId="5" applyNumberFormat="1" applyFont="1" applyBorder="1" applyAlignment="1">
      <alignment horizontal="left" vertical="center"/>
    </xf>
    <xf numFmtId="1" fontId="5" fillId="0" borderId="14" xfId="5" applyNumberFormat="1" applyFont="1" applyBorder="1" applyAlignment="1">
      <alignment horizontal="left" vertical="center"/>
    </xf>
    <xf numFmtId="1" fontId="5" fillId="0" borderId="3" xfId="5" applyNumberFormat="1" applyFont="1" applyBorder="1" applyAlignment="1">
      <alignment horizontal="left" vertical="center"/>
    </xf>
    <xf numFmtId="1" fontId="5" fillId="0" borderId="13" xfId="5" applyNumberFormat="1" applyFont="1" applyBorder="1" applyAlignment="1">
      <alignment horizontal="left" vertical="center"/>
    </xf>
    <xf numFmtId="1" fontId="5" fillId="0" borderId="17" xfId="5" applyNumberFormat="1" applyFont="1" applyBorder="1" applyAlignment="1">
      <alignment horizontal="center" vertical="center" wrapText="1"/>
    </xf>
    <xf numFmtId="1" fontId="5" fillId="0" borderId="51" xfId="5" applyNumberFormat="1" applyFont="1" applyBorder="1" applyAlignment="1">
      <alignment horizontal="center" vertical="center" wrapText="1"/>
    </xf>
    <xf numFmtId="1" fontId="5" fillId="0" borderId="34" xfId="5" applyNumberFormat="1" applyFont="1" applyBorder="1" applyAlignment="1">
      <alignment horizontal="center" vertical="center" wrapText="1"/>
    </xf>
    <xf numFmtId="1" fontId="5" fillId="0" borderId="14" xfId="5" applyNumberFormat="1" applyFont="1" applyBorder="1" applyAlignment="1">
      <alignment horizontal="center" vertical="center" wrapText="1"/>
    </xf>
    <xf numFmtId="1" fontId="6" fillId="6" borderId="5" xfId="5" applyNumberFormat="1" applyFont="1" applyFill="1" applyBorder="1" applyAlignment="1">
      <alignment horizontal="center" vertical="center" wrapText="1"/>
    </xf>
    <xf numFmtId="1" fontId="5" fillId="0" borderId="20" xfId="5" applyNumberFormat="1" applyFont="1" applyBorder="1" applyAlignment="1">
      <alignment horizontal="left" vertical="center" wrapText="1"/>
    </xf>
    <xf numFmtId="1" fontId="5" fillId="0" borderId="11" xfId="5" applyNumberFormat="1" applyFont="1" applyBorder="1" applyAlignment="1">
      <alignment horizontal="left" vertical="center" wrapText="1"/>
    </xf>
    <xf numFmtId="1" fontId="5" fillId="0" borderId="18" xfId="5" applyNumberFormat="1" applyFont="1" applyBorder="1" applyAlignment="1">
      <alignment horizontal="left" vertical="center" wrapText="1"/>
    </xf>
    <xf numFmtId="1" fontId="5" fillId="0" borderId="12" xfId="5" applyNumberFormat="1" applyFont="1" applyBorder="1" applyAlignment="1">
      <alignment horizontal="left" vertical="center" wrapText="1"/>
    </xf>
    <xf numFmtId="1" fontId="3" fillId="0" borderId="4" xfId="5" applyNumberFormat="1" applyFont="1" applyBorder="1" applyAlignment="1">
      <alignment horizontal="left" vertical="center" wrapText="1"/>
    </xf>
    <xf numFmtId="1" fontId="3" fillId="0" borderId="5" xfId="5" applyNumberFormat="1" applyFont="1" applyBorder="1" applyAlignment="1">
      <alignment horizontal="left" vertical="center" wrapText="1"/>
    </xf>
    <xf numFmtId="1" fontId="3" fillId="0" borderId="20" xfId="5" applyNumberFormat="1" applyFont="1" applyBorder="1" applyAlignment="1">
      <alignment horizontal="center" vertical="center"/>
    </xf>
    <xf numFmtId="1" fontId="3" fillId="0" borderId="11" xfId="5" applyNumberFormat="1" applyFont="1" applyBorder="1" applyAlignment="1">
      <alignment horizontal="center" vertical="center"/>
    </xf>
    <xf numFmtId="1" fontId="5" fillId="0" borderId="39" xfId="5" applyNumberFormat="1" applyFont="1" applyBorder="1" applyAlignment="1">
      <alignment horizontal="left" vertical="center"/>
    </xf>
    <xf numFmtId="1" fontId="5" fillId="0" borderId="12" xfId="5" applyNumberFormat="1" applyFont="1" applyBorder="1" applyAlignment="1">
      <alignment horizontal="left" vertical="center"/>
    </xf>
    <xf numFmtId="1" fontId="5" fillId="0" borderId="19" xfId="5" applyNumberFormat="1" applyFont="1" applyBorder="1" applyAlignment="1">
      <alignment horizontal="left" vertical="center" wrapText="1"/>
    </xf>
    <xf numFmtId="1" fontId="5" fillId="0" borderId="16" xfId="5" applyNumberFormat="1" applyFont="1" applyBorder="1" applyAlignment="1">
      <alignment horizontal="left" vertical="center" wrapText="1"/>
    </xf>
    <xf numFmtId="1" fontId="6" fillId="2" borderId="4" xfId="5" applyNumberFormat="1" applyFont="1" applyFill="1" applyBorder="1" applyAlignment="1">
      <alignment horizontal="center" vertical="center" wrapText="1"/>
    </xf>
    <xf numFmtId="1" fontId="6" fillId="2" borderId="5" xfId="5" applyNumberFormat="1" applyFont="1" applyFill="1" applyBorder="1" applyAlignment="1">
      <alignment horizontal="center" vertical="center" wrapText="1"/>
    </xf>
    <xf numFmtId="1" fontId="6" fillId="2" borderId="9" xfId="5" applyNumberFormat="1" applyFont="1" applyFill="1" applyBorder="1" applyAlignment="1">
      <alignment horizontal="center" vertical="center" wrapText="1"/>
    </xf>
    <xf numFmtId="1" fontId="3" fillId="0" borderId="19" xfId="5" applyNumberFormat="1" applyFont="1" applyBorder="1" applyAlignment="1">
      <alignment horizontal="center" vertical="center"/>
    </xf>
    <xf numFmtId="1" fontId="3" fillId="0" borderId="16" xfId="5" applyNumberFormat="1" applyFont="1" applyBorder="1" applyAlignment="1">
      <alignment horizontal="center" vertical="center"/>
    </xf>
    <xf numFmtId="1" fontId="5" fillId="0" borderId="2" xfId="5" applyNumberFormat="1" applyFont="1" applyBorder="1" applyAlignment="1">
      <alignment horizontal="center" vertical="center" wrapText="1"/>
    </xf>
    <xf numFmtId="1" fontId="5" fillId="0" borderId="4" xfId="5" applyNumberFormat="1" applyFont="1" applyBorder="1" applyAlignment="1">
      <alignment vertical="center" wrapText="1"/>
    </xf>
    <xf numFmtId="1" fontId="5" fillId="0" borderId="5" xfId="5" applyNumberFormat="1" applyFont="1" applyBorder="1" applyAlignment="1">
      <alignment vertical="center" wrapText="1"/>
    </xf>
    <xf numFmtId="1" fontId="5" fillId="0" borderId="4" xfId="9" applyNumberFormat="1" applyFont="1" applyBorder="1" applyAlignment="1">
      <alignment horizontal="center" vertical="center"/>
    </xf>
    <xf numFmtId="1" fontId="5" fillId="0" borderId="5" xfId="9" applyNumberFormat="1" applyFont="1" applyBorder="1" applyAlignment="1">
      <alignment horizontal="center" vertical="center"/>
    </xf>
    <xf numFmtId="1" fontId="5" fillId="0" borderId="18" xfId="5" applyNumberFormat="1" applyFont="1" applyBorder="1"/>
    <xf numFmtId="1" fontId="5" fillId="0" borderId="56" xfId="5" applyNumberFormat="1" applyFont="1" applyBorder="1"/>
    <xf numFmtId="1" fontId="5" fillId="0" borderId="18" xfId="5" applyNumberFormat="1" applyFont="1" applyBorder="1" applyAlignment="1">
      <alignment horizontal="left" wrapText="1"/>
    </xf>
    <xf numFmtId="1" fontId="5" fillId="0" borderId="56" xfId="5" applyNumberFormat="1" applyFont="1" applyBorder="1" applyAlignment="1">
      <alignment horizontal="left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12" applyNumberFormat="1" applyFont="1" applyBorder="1" applyAlignment="1">
      <alignment horizontal="center" vertical="center" wrapText="1"/>
    </xf>
    <xf numFmtId="1" fontId="5" fillId="0" borderId="51" xfId="12" applyNumberFormat="1" applyFont="1" applyBorder="1" applyAlignment="1">
      <alignment horizontal="center" vertical="center" wrapText="1"/>
    </xf>
    <xf numFmtId="1" fontId="5" fillId="0" borderId="34" xfId="12" applyNumberFormat="1" applyFont="1" applyBorder="1" applyAlignment="1">
      <alignment horizontal="center" vertical="center" wrapText="1"/>
    </xf>
    <xf numFmtId="1" fontId="5" fillId="0" borderId="14" xfId="12" applyNumberFormat="1" applyFont="1" applyBorder="1" applyAlignment="1">
      <alignment horizontal="center" vertical="center" wrapText="1"/>
    </xf>
    <xf numFmtId="0" fontId="5" fillId="0" borderId="18" xfId="5" applyFont="1" applyBorder="1" applyAlignment="1">
      <alignment horizontal="left" wrapText="1"/>
    </xf>
    <xf numFmtId="0" fontId="5" fillId="0" borderId="56" xfId="5" applyFont="1" applyBorder="1" applyAlignment="1">
      <alignment horizontal="left" wrapText="1"/>
    </xf>
    <xf numFmtId="1" fontId="5" fillId="0" borderId="18" xfId="5" applyNumberFormat="1" applyFont="1" applyBorder="1" applyAlignment="1">
      <alignment vertical="center"/>
    </xf>
    <xf numFmtId="1" fontId="5" fillId="0" borderId="56" xfId="5" applyNumberFormat="1" applyFont="1" applyBorder="1" applyAlignment="1">
      <alignment vertical="center"/>
    </xf>
    <xf numFmtId="1" fontId="3" fillId="0" borderId="18" xfId="5" applyNumberFormat="1" applyFont="1" applyBorder="1" applyAlignment="1">
      <alignment horizontal="right"/>
    </xf>
    <xf numFmtId="1" fontId="3" fillId="0" borderId="56" xfId="5" applyNumberFormat="1" applyFont="1" applyBorder="1" applyAlignment="1">
      <alignment horizontal="right"/>
    </xf>
    <xf numFmtId="1" fontId="5" fillId="0" borderId="18" xfId="5" applyNumberFormat="1" applyFont="1" applyBorder="1" applyAlignment="1">
      <alignment wrapText="1"/>
    </xf>
    <xf numFmtId="1" fontId="5" fillId="0" borderId="56" xfId="5" applyNumberFormat="1" applyFont="1" applyBorder="1" applyAlignment="1">
      <alignment wrapText="1"/>
    </xf>
    <xf numFmtId="1" fontId="14" fillId="0" borderId="3" xfId="5" applyNumberFormat="1" applyFont="1" applyBorder="1" applyAlignment="1">
      <alignment horizontal="center" vertical="center" wrapText="1"/>
    </xf>
    <xf numFmtId="1" fontId="14" fillId="0" borderId="13" xfId="5" applyNumberFormat="1" applyFont="1" applyBorder="1" applyAlignment="1">
      <alignment horizontal="center" vertical="center" wrapText="1"/>
    </xf>
    <xf numFmtId="1" fontId="5" fillId="0" borderId="17" xfId="5" applyNumberFormat="1" applyFont="1" applyBorder="1" applyAlignment="1">
      <alignment horizontal="left" vertical="center" wrapText="1"/>
    </xf>
    <xf numFmtId="1" fontId="5" fillId="0" borderId="51" xfId="5" applyNumberFormat="1" applyFont="1" applyBorder="1" applyAlignment="1">
      <alignment horizontal="left" vertical="center" wrapText="1"/>
    </xf>
    <xf numFmtId="1" fontId="5" fillId="0" borderId="18" xfId="11" applyNumberFormat="1" applyFont="1" applyBorder="1" applyAlignment="1">
      <alignment horizontal="left" vertical="center" wrapText="1"/>
    </xf>
    <xf numFmtId="1" fontId="5" fillId="0" borderId="12" xfId="11" applyNumberFormat="1" applyFont="1" applyBorder="1" applyAlignment="1">
      <alignment horizontal="left" vertical="center" wrapText="1"/>
    </xf>
    <xf numFmtId="1" fontId="5" fillId="0" borderId="34" xfId="11" applyNumberFormat="1" applyFont="1" applyBorder="1" applyAlignment="1">
      <alignment horizontal="left" vertical="center" wrapText="1"/>
    </xf>
    <xf numFmtId="1" fontId="5" fillId="0" borderId="14" xfId="11" applyNumberFormat="1" applyFont="1" applyBorder="1" applyAlignment="1">
      <alignment horizontal="left" vertical="center" wrapText="1"/>
    </xf>
    <xf numFmtId="1" fontId="5" fillId="0" borderId="4" xfId="5" quotePrefix="1" applyNumberFormat="1" applyFont="1" applyBorder="1" applyAlignment="1">
      <alignment horizontal="center" vertical="center" wrapText="1"/>
    </xf>
    <xf numFmtId="1" fontId="5" fillId="0" borderId="9" xfId="5" quotePrefix="1" applyNumberFormat="1" applyFont="1" applyBorder="1" applyAlignment="1">
      <alignment horizontal="center" vertical="center" wrapText="1"/>
    </xf>
    <xf numFmtId="1" fontId="5" fillId="0" borderId="5" xfId="5" quotePrefix="1" applyNumberFormat="1" applyFont="1" applyBorder="1" applyAlignment="1">
      <alignment horizontal="center" vertical="center" wrapText="1"/>
    </xf>
    <xf numFmtId="1" fontId="6" fillId="7" borderId="4" xfId="14" applyNumberFormat="1" applyFont="1" applyFill="1" applyBorder="1" applyAlignment="1">
      <alignment horizontal="center" vertical="center" wrapText="1"/>
    </xf>
    <xf numFmtId="1" fontId="6" fillId="7" borderId="5" xfId="14" applyNumberFormat="1" applyFont="1" applyFill="1" applyBorder="1" applyAlignment="1">
      <alignment horizontal="center" vertical="center" wrapText="1"/>
    </xf>
    <xf numFmtId="1" fontId="6" fillId="7" borderId="24" xfId="14" applyNumberFormat="1" applyFont="1" applyFill="1" applyBorder="1" applyAlignment="1">
      <alignment horizontal="center" vertical="center" wrapText="1"/>
    </xf>
    <xf numFmtId="1" fontId="6" fillId="7" borderId="27" xfId="14" applyNumberFormat="1" applyFont="1" applyFill="1" applyBorder="1" applyAlignment="1">
      <alignment horizontal="center" vertical="center" wrapText="1"/>
    </xf>
    <xf numFmtId="1" fontId="3" fillId="4" borderId="9" xfId="14" applyNumberFormat="1" applyFont="1" applyFill="1" applyBorder="1" applyAlignment="1">
      <alignment horizontal="left"/>
    </xf>
    <xf numFmtId="1" fontId="6" fillId="7" borderId="17" xfId="14" applyNumberFormat="1" applyFont="1" applyFill="1" applyBorder="1" applyAlignment="1">
      <alignment horizontal="center" vertical="center" wrapText="1"/>
    </xf>
    <xf numFmtId="1" fontId="6" fillId="7" borderId="25" xfId="14" applyNumberFormat="1" applyFont="1" applyFill="1" applyBorder="1" applyAlignment="1">
      <alignment horizontal="center" vertical="center" wrapText="1"/>
    </xf>
    <xf numFmtId="1" fontId="6" fillId="7" borderId="34" xfId="14" applyNumberFormat="1" applyFont="1" applyFill="1" applyBorder="1" applyAlignment="1">
      <alignment horizontal="center" vertical="center" wrapText="1"/>
    </xf>
    <xf numFmtId="1" fontId="6" fillId="7" borderId="1" xfId="14" applyNumberFormat="1" applyFont="1" applyFill="1" applyBorder="1" applyAlignment="1">
      <alignment horizontal="center" vertical="center" wrapText="1"/>
    </xf>
    <xf numFmtId="1" fontId="6" fillId="7" borderId="2" xfId="14" applyNumberFormat="1" applyFont="1" applyFill="1" applyBorder="1" applyAlignment="1">
      <alignment horizontal="center" vertical="center" wrapText="1"/>
    </xf>
    <xf numFmtId="1" fontId="6" fillId="5" borderId="3" xfId="5" applyNumberFormat="1" applyFont="1" applyFill="1" applyBorder="1" applyAlignment="1">
      <alignment horizontal="center" vertical="center" wrapText="1"/>
    </xf>
    <xf numFmtId="1" fontId="6" fillId="5" borderId="13" xfId="5" applyNumberFormat="1" applyFont="1" applyFill="1" applyBorder="1" applyAlignment="1">
      <alignment horizontal="center" vertical="center" wrapText="1"/>
    </xf>
    <xf numFmtId="1" fontId="6" fillId="6" borderId="30" xfId="7" applyNumberFormat="1" applyFont="1" applyFill="1" applyBorder="1" applyAlignment="1">
      <alignment horizontal="center" vertical="center" wrapText="1"/>
    </xf>
    <xf numFmtId="1" fontId="5" fillId="0" borderId="39" xfId="5" applyNumberFormat="1" applyFont="1" applyBorder="1"/>
    <xf numFmtId="1" fontId="5" fillId="0" borderId="39" xfId="5" applyNumberFormat="1" applyFont="1" applyBorder="1" applyAlignment="1">
      <alignment horizontal="left" wrapText="1"/>
    </xf>
    <xf numFmtId="1" fontId="5" fillId="0" borderId="25" xfId="12" applyNumberFormat="1" applyFont="1" applyBorder="1" applyAlignment="1">
      <alignment horizontal="center" vertical="center" wrapText="1"/>
    </xf>
    <xf numFmtId="1" fontId="5" fillId="0" borderId="1" xfId="12" applyNumberFormat="1" applyFont="1" applyBorder="1" applyAlignment="1">
      <alignment horizontal="center" vertical="center" wrapText="1"/>
    </xf>
    <xf numFmtId="0" fontId="5" fillId="0" borderId="39" xfId="5" applyFont="1" applyBorder="1" applyAlignment="1">
      <alignment horizontal="left" wrapText="1"/>
    </xf>
    <xf numFmtId="1" fontId="5" fillId="0" borderId="39" xfId="5" applyNumberFormat="1" applyFont="1" applyBorder="1" applyAlignment="1">
      <alignment vertical="center"/>
    </xf>
    <xf numFmtId="1" fontId="3" fillId="0" borderId="39" xfId="5" applyNumberFormat="1" applyFont="1" applyBorder="1" applyAlignment="1">
      <alignment horizontal="right"/>
    </xf>
    <xf numFmtId="1" fontId="5" fillId="0" borderId="39" xfId="5" applyNumberFormat="1" applyFont="1" applyBorder="1" applyAlignment="1">
      <alignment wrapText="1"/>
    </xf>
  </cellXfs>
  <cellStyles count="15">
    <cellStyle name="Escribir" xfId="10"/>
    <cellStyle name="Millares" xfId="1" builtinId="3"/>
    <cellStyle name="Millares [0]" xfId="2" builtinId="6"/>
    <cellStyle name="Millares [0] 2 2 2" xfId="14"/>
    <cellStyle name="Moneda" xfId="3" builtinId="4"/>
    <cellStyle name="Normal" xfId="0" builtinId="0"/>
    <cellStyle name="Normal_08a" xfId="7"/>
    <cellStyle name="Normal_REM 02-2002" xfId="13"/>
    <cellStyle name="Normal_REM 05-2002" xfId="12"/>
    <cellStyle name="Normal_REM 08-2002" xfId="9"/>
    <cellStyle name="Normal_REM 17-2002" xfId="5"/>
    <cellStyle name="Normal_REM 18-2002" xfId="8"/>
    <cellStyle name="Normal_REM17-17A" xfId="6"/>
    <cellStyle name="Normal_REM18A-18" xfId="11"/>
    <cellStyle name="Normal_RMC_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oestadisticahl/Desktop/REM%20BS/SBS_23-V1.4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BS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BS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BS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MODIF%2014-02-2024/116108BS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BS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MODIF%2014-02-2024/116108BS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BS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BS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BS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MODIF%2014-02-2024/116108BS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MODIF%2014-02-2024/116108BS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MODIF%2014-02-2024/116108BS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 refreshError="1"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2023</v>
          </cell>
        </row>
      </sheetData>
      <sheetData sheetId="1">
        <row r="6">
          <cell r="C6">
            <v>75</v>
          </cell>
          <cell r="E6">
            <v>75</v>
          </cell>
          <cell r="AL6">
            <v>678750</v>
          </cell>
        </row>
        <row r="7">
          <cell r="C7">
            <v>0</v>
          </cell>
          <cell r="E7">
            <v>0</v>
          </cell>
          <cell r="AL7">
            <v>0</v>
          </cell>
        </row>
        <row r="8">
          <cell r="C8">
            <v>0</v>
          </cell>
          <cell r="E8">
            <v>0</v>
          </cell>
          <cell r="AL8">
            <v>0</v>
          </cell>
        </row>
        <row r="9">
          <cell r="C9">
            <v>244</v>
          </cell>
          <cell r="E9">
            <v>244</v>
          </cell>
          <cell r="AL9">
            <v>2208200</v>
          </cell>
        </row>
        <row r="10">
          <cell r="C10">
            <v>287</v>
          </cell>
          <cell r="E10">
            <v>287</v>
          </cell>
          <cell r="AL10">
            <v>2597350</v>
          </cell>
        </row>
        <row r="11">
          <cell r="C11">
            <v>0</v>
          </cell>
          <cell r="E11">
            <v>0</v>
          </cell>
          <cell r="AL11">
            <v>0</v>
          </cell>
        </row>
        <row r="12">
          <cell r="C12">
            <v>88</v>
          </cell>
          <cell r="E12">
            <v>88</v>
          </cell>
          <cell r="AL12">
            <v>796400</v>
          </cell>
        </row>
        <row r="13">
          <cell r="C13">
            <v>0</v>
          </cell>
          <cell r="E13">
            <v>0</v>
          </cell>
          <cell r="AL13">
            <v>0</v>
          </cell>
        </row>
        <row r="14">
          <cell r="C14">
            <v>165</v>
          </cell>
          <cell r="E14">
            <v>165</v>
          </cell>
          <cell r="AL14">
            <v>1493250</v>
          </cell>
        </row>
        <row r="15">
          <cell r="C15">
            <v>126</v>
          </cell>
          <cell r="E15">
            <v>126</v>
          </cell>
          <cell r="AL15">
            <v>1140300</v>
          </cell>
        </row>
        <row r="16">
          <cell r="C16">
            <v>0</v>
          </cell>
          <cell r="E16">
            <v>0</v>
          </cell>
          <cell r="AL16">
            <v>0</v>
          </cell>
        </row>
        <row r="17">
          <cell r="C17">
            <v>192</v>
          </cell>
          <cell r="E17">
            <v>192</v>
          </cell>
          <cell r="AL17">
            <v>1737600</v>
          </cell>
        </row>
        <row r="18">
          <cell r="C18">
            <v>51</v>
          </cell>
          <cell r="E18">
            <v>51</v>
          </cell>
          <cell r="AL18">
            <v>461550</v>
          </cell>
        </row>
        <row r="19">
          <cell r="C19">
            <v>0</v>
          </cell>
          <cell r="E19">
            <v>0</v>
          </cell>
          <cell r="AL19">
            <v>0</v>
          </cell>
        </row>
        <row r="20">
          <cell r="C20">
            <v>333</v>
          </cell>
          <cell r="E20">
            <v>333</v>
          </cell>
          <cell r="AL20">
            <v>3013650</v>
          </cell>
        </row>
        <row r="21">
          <cell r="C21">
            <v>0</v>
          </cell>
          <cell r="E21">
            <v>0</v>
          </cell>
          <cell r="AL21">
            <v>0</v>
          </cell>
        </row>
        <row r="22">
          <cell r="C22">
            <v>0</v>
          </cell>
          <cell r="E22">
            <v>0</v>
          </cell>
          <cell r="AL22">
            <v>0</v>
          </cell>
        </row>
        <row r="23">
          <cell r="C23">
            <v>0</v>
          </cell>
          <cell r="E23">
            <v>0</v>
          </cell>
          <cell r="AL23">
            <v>0</v>
          </cell>
        </row>
        <row r="24">
          <cell r="C24">
            <v>26</v>
          </cell>
          <cell r="E24">
            <v>26</v>
          </cell>
          <cell r="AL24">
            <v>235300</v>
          </cell>
        </row>
        <row r="25">
          <cell r="C25">
            <v>0</v>
          </cell>
          <cell r="E25">
            <v>0</v>
          </cell>
          <cell r="AL25">
            <v>0</v>
          </cell>
        </row>
        <row r="26">
          <cell r="C26">
            <v>1211</v>
          </cell>
          <cell r="E26">
            <v>1211</v>
          </cell>
          <cell r="AL26">
            <v>10959550</v>
          </cell>
        </row>
        <row r="27">
          <cell r="C27">
            <v>858</v>
          </cell>
          <cell r="E27">
            <v>858</v>
          </cell>
          <cell r="AL27">
            <v>7764900</v>
          </cell>
        </row>
        <row r="28">
          <cell r="C28">
            <v>370</v>
          </cell>
          <cell r="E28">
            <v>370</v>
          </cell>
          <cell r="AL28">
            <v>3348500</v>
          </cell>
        </row>
        <row r="29">
          <cell r="C29">
            <v>819</v>
          </cell>
          <cell r="E29">
            <v>819</v>
          </cell>
          <cell r="AL29">
            <v>7411950</v>
          </cell>
        </row>
        <row r="30">
          <cell r="C30">
            <v>127</v>
          </cell>
          <cell r="E30">
            <v>127</v>
          </cell>
          <cell r="AL30">
            <v>1149350</v>
          </cell>
        </row>
        <row r="31">
          <cell r="C31">
            <v>514</v>
          </cell>
          <cell r="E31">
            <v>514</v>
          </cell>
          <cell r="AL31">
            <v>4651700</v>
          </cell>
        </row>
        <row r="32">
          <cell r="C32">
            <v>0</v>
          </cell>
          <cell r="E32">
            <v>0</v>
          </cell>
          <cell r="AL32">
            <v>0</v>
          </cell>
        </row>
        <row r="33">
          <cell r="C33">
            <v>0</v>
          </cell>
          <cell r="E33">
            <v>0</v>
          </cell>
          <cell r="AL33">
            <v>0</v>
          </cell>
        </row>
        <row r="34">
          <cell r="C34">
            <v>57</v>
          </cell>
          <cell r="E34">
            <v>57</v>
          </cell>
          <cell r="AL34">
            <v>515850</v>
          </cell>
        </row>
        <row r="35">
          <cell r="C35">
            <v>0</v>
          </cell>
          <cell r="E35">
            <v>0</v>
          </cell>
          <cell r="AL35">
            <v>0</v>
          </cell>
        </row>
        <row r="36">
          <cell r="C36">
            <v>119</v>
          </cell>
          <cell r="E36">
            <v>119</v>
          </cell>
          <cell r="AL36">
            <v>1076950</v>
          </cell>
        </row>
        <row r="37">
          <cell r="C37">
            <v>31</v>
          </cell>
          <cell r="E37">
            <v>18</v>
          </cell>
          <cell r="AL37">
            <v>162900</v>
          </cell>
        </row>
        <row r="38">
          <cell r="C38">
            <v>0</v>
          </cell>
          <cell r="E38">
            <v>0</v>
          </cell>
          <cell r="AL38">
            <v>0</v>
          </cell>
        </row>
        <row r="39">
          <cell r="C39">
            <v>0</v>
          </cell>
          <cell r="E39">
            <v>0</v>
          </cell>
          <cell r="AL39">
            <v>0</v>
          </cell>
        </row>
        <row r="40">
          <cell r="C40">
            <v>108</v>
          </cell>
          <cell r="E40">
            <v>108</v>
          </cell>
          <cell r="AL40">
            <v>977400</v>
          </cell>
        </row>
        <row r="41">
          <cell r="C41">
            <v>46</v>
          </cell>
          <cell r="E41">
            <v>46</v>
          </cell>
          <cell r="AL41">
            <v>416300</v>
          </cell>
        </row>
        <row r="42">
          <cell r="C42">
            <v>57</v>
          </cell>
          <cell r="E42">
            <v>57</v>
          </cell>
          <cell r="AL42">
            <v>515850</v>
          </cell>
        </row>
        <row r="43">
          <cell r="C43">
            <v>0</v>
          </cell>
          <cell r="E43">
            <v>0</v>
          </cell>
          <cell r="AL43">
            <v>0</v>
          </cell>
        </row>
        <row r="44">
          <cell r="C44">
            <v>0</v>
          </cell>
          <cell r="E44">
            <v>0</v>
          </cell>
          <cell r="AL44">
            <v>0</v>
          </cell>
        </row>
        <row r="45">
          <cell r="C45">
            <v>0</v>
          </cell>
          <cell r="E45">
            <v>0</v>
          </cell>
          <cell r="AL45">
            <v>0</v>
          </cell>
        </row>
        <row r="46">
          <cell r="C46">
            <v>0</v>
          </cell>
          <cell r="E46">
            <v>0</v>
          </cell>
          <cell r="AL46">
            <v>0</v>
          </cell>
        </row>
        <row r="47">
          <cell r="C47">
            <v>0</v>
          </cell>
          <cell r="E47">
            <v>0</v>
          </cell>
          <cell r="AL47">
            <v>0</v>
          </cell>
        </row>
        <row r="48">
          <cell r="C48">
            <v>253</v>
          </cell>
          <cell r="E48">
            <v>253</v>
          </cell>
          <cell r="AL48">
            <v>2289650</v>
          </cell>
        </row>
        <row r="49">
          <cell r="C49">
            <v>0</v>
          </cell>
          <cell r="E49">
            <v>0</v>
          </cell>
          <cell r="AL49">
            <v>0</v>
          </cell>
        </row>
        <row r="50">
          <cell r="C50">
            <v>0</v>
          </cell>
          <cell r="E50">
            <v>0</v>
          </cell>
          <cell r="AL50">
            <v>0</v>
          </cell>
        </row>
        <row r="51">
          <cell r="C51">
            <v>70</v>
          </cell>
          <cell r="E51">
            <v>70</v>
          </cell>
          <cell r="AL51">
            <v>633500</v>
          </cell>
        </row>
        <row r="52">
          <cell r="C52">
            <v>0</v>
          </cell>
          <cell r="E52">
            <v>0</v>
          </cell>
          <cell r="AL52">
            <v>0</v>
          </cell>
        </row>
        <row r="53">
          <cell r="C53">
            <v>0</v>
          </cell>
          <cell r="E53">
            <v>0</v>
          </cell>
          <cell r="AL53">
            <v>0</v>
          </cell>
        </row>
        <row r="56">
          <cell r="C56">
            <v>0</v>
          </cell>
          <cell r="E56">
            <v>0</v>
          </cell>
          <cell r="AL56">
            <v>0</v>
          </cell>
        </row>
        <row r="57">
          <cell r="C57">
            <v>88</v>
          </cell>
          <cell r="E57">
            <v>29</v>
          </cell>
          <cell r="AL57">
            <v>486910</v>
          </cell>
        </row>
        <row r="58">
          <cell r="C58">
            <v>3990</v>
          </cell>
          <cell r="E58">
            <v>3851</v>
          </cell>
          <cell r="AL58">
            <v>34851550</v>
          </cell>
        </row>
        <row r="62">
          <cell r="C62">
            <v>0</v>
          </cell>
          <cell r="E62">
            <v>0</v>
          </cell>
          <cell r="AL62">
            <v>0</v>
          </cell>
        </row>
        <row r="63">
          <cell r="C63">
            <v>0</v>
          </cell>
          <cell r="E63">
            <v>0</v>
          </cell>
          <cell r="AL63">
            <v>0</v>
          </cell>
        </row>
        <row r="64">
          <cell r="C64">
            <v>167</v>
          </cell>
          <cell r="E64">
            <v>167</v>
          </cell>
          <cell r="AL64">
            <v>320640</v>
          </cell>
        </row>
        <row r="65">
          <cell r="C65">
            <v>1034</v>
          </cell>
          <cell r="E65">
            <v>1034</v>
          </cell>
          <cell r="AL65">
            <v>1457940</v>
          </cell>
        </row>
        <row r="66">
          <cell r="C66">
            <v>765</v>
          </cell>
          <cell r="E66">
            <v>758</v>
          </cell>
          <cell r="AL66">
            <v>1068780</v>
          </cell>
        </row>
        <row r="67">
          <cell r="C67">
            <v>466</v>
          </cell>
          <cell r="E67">
            <v>466</v>
          </cell>
          <cell r="AL67">
            <v>657060</v>
          </cell>
        </row>
        <row r="69">
          <cell r="C69">
            <v>270</v>
          </cell>
        </row>
        <row r="70">
          <cell r="C70">
            <v>636</v>
          </cell>
        </row>
        <row r="121">
          <cell r="C121">
            <v>72</v>
          </cell>
          <cell r="E121">
            <v>72</v>
          </cell>
          <cell r="AL121">
            <v>542160</v>
          </cell>
        </row>
        <row r="123">
          <cell r="C123">
            <v>0</v>
          </cell>
          <cell r="E123">
            <v>0</v>
          </cell>
          <cell r="AL123">
            <v>0</v>
          </cell>
        </row>
        <row r="128">
          <cell r="C128">
            <v>0</v>
          </cell>
          <cell r="E128">
            <v>0</v>
          </cell>
          <cell r="AL128">
            <v>0</v>
          </cell>
        </row>
        <row r="130">
          <cell r="C130">
            <v>20</v>
          </cell>
          <cell r="E130">
            <v>20</v>
          </cell>
          <cell r="AL130">
            <v>92800</v>
          </cell>
        </row>
        <row r="131">
          <cell r="C131">
            <v>0</v>
          </cell>
          <cell r="E131">
            <v>0</v>
          </cell>
          <cell r="AL131">
            <v>0</v>
          </cell>
        </row>
        <row r="132">
          <cell r="C132">
            <v>648</v>
          </cell>
          <cell r="E132">
            <v>648</v>
          </cell>
          <cell r="AL132">
            <v>505440</v>
          </cell>
        </row>
        <row r="133">
          <cell r="C133">
            <v>58</v>
          </cell>
          <cell r="E133">
            <v>58</v>
          </cell>
          <cell r="AL133">
            <v>147900</v>
          </cell>
        </row>
        <row r="134">
          <cell r="C134">
            <v>286</v>
          </cell>
          <cell r="E134">
            <v>286</v>
          </cell>
          <cell r="AL134">
            <v>729300</v>
          </cell>
        </row>
        <row r="135">
          <cell r="C135">
            <v>64</v>
          </cell>
          <cell r="E135">
            <v>64</v>
          </cell>
          <cell r="AL135">
            <v>163200</v>
          </cell>
        </row>
        <row r="137">
          <cell r="C137">
            <v>1607</v>
          </cell>
        </row>
        <row r="141">
          <cell r="C141">
            <v>9</v>
          </cell>
          <cell r="E141">
            <v>9</v>
          </cell>
          <cell r="AL141">
            <v>19890</v>
          </cell>
        </row>
        <row r="142">
          <cell r="C142">
            <v>331</v>
          </cell>
          <cell r="E142">
            <v>331</v>
          </cell>
          <cell r="AL142">
            <v>420370</v>
          </cell>
        </row>
        <row r="143">
          <cell r="C143">
            <v>48</v>
          </cell>
          <cell r="E143">
            <v>48</v>
          </cell>
          <cell r="AL143">
            <v>106080</v>
          </cell>
        </row>
        <row r="144">
          <cell r="C144">
            <v>0</v>
          </cell>
          <cell r="E144">
            <v>0</v>
          </cell>
          <cell r="AL144">
            <v>0</v>
          </cell>
        </row>
        <row r="145">
          <cell r="C145">
            <v>5</v>
          </cell>
          <cell r="E145">
            <v>5</v>
          </cell>
          <cell r="AL145">
            <v>11050</v>
          </cell>
        </row>
        <row r="147">
          <cell r="C147">
            <v>908</v>
          </cell>
        </row>
        <row r="148">
          <cell r="C148">
            <v>0</v>
          </cell>
        </row>
        <row r="152">
          <cell r="C152">
            <v>2558</v>
          </cell>
          <cell r="E152">
            <v>2527</v>
          </cell>
          <cell r="AL152">
            <v>2147950</v>
          </cell>
        </row>
        <row r="156">
          <cell r="C156">
            <v>674</v>
          </cell>
          <cell r="E156">
            <v>674</v>
          </cell>
        </row>
        <row r="157">
          <cell r="C157">
            <v>20</v>
          </cell>
          <cell r="E157">
            <v>17</v>
          </cell>
        </row>
        <row r="158">
          <cell r="C158">
            <v>0</v>
          </cell>
          <cell r="E158">
            <v>0</v>
          </cell>
        </row>
        <row r="201">
          <cell r="C201">
            <v>1065</v>
          </cell>
          <cell r="E201">
            <v>1064</v>
          </cell>
          <cell r="AL201">
            <v>42953680</v>
          </cell>
        </row>
        <row r="202">
          <cell r="C202">
            <v>2159</v>
          </cell>
          <cell r="E202">
            <v>2151</v>
          </cell>
          <cell r="AL202">
            <v>97762950</v>
          </cell>
        </row>
        <row r="203">
          <cell r="C203">
            <v>375</v>
          </cell>
          <cell r="E203">
            <v>375</v>
          </cell>
          <cell r="AL203">
            <v>31695000</v>
          </cell>
        </row>
        <row r="204">
          <cell r="C204">
            <v>259</v>
          </cell>
          <cell r="E204">
            <v>258</v>
          </cell>
          <cell r="AL204">
            <v>21806160</v>
          </cell>
        </row>
        <row r="205">
          <cell r="C205">
            <v>0</v>
          </cell>
          <cell r="E205">
            <v>0</v>
          </cell>
          <cell r="AL205">
            <v>0</v>
          </cell>
        </row>
        <row r="206">
          <cell r="C206">
            <v>762</v>
          </cell>
          <cell r="E206">
            <v>761</v>
          </cell>
          <cell r="AL206">
            <v>133152170</v>
          </cell>
        </row>
        <row r="207">
          <cell r="C207">
            <v>29</v>
          </cell>
          <cell r="E207">
            <v>29</v>
          </cell>
          <cell r="AL207">
            <v>5074130</v>
          </cell>
        </row>
        <row r="208">
          <cell r="C208">
            <v>0</v>
          </cell>
          <cell r="E208">
            <v>0</v>
          </cell>
          <cell r="AL208">
            <v>0</v>
          </cell>
        </row>
        <row r="209">
          <cell r="C209">
            <v>595</v>
          </cell>
          <cell r="E209">
            <v>594</v>
          </cell>
          <cell r="AL209">
            <v>24009480</v>
          </cell>
        </row>
        <row r="210">
          <cell r="C210">
            <v>175</v>
          </cell>
          <cell r="E210">
            <v>175</v>
          </cell>
          <cell r="AL210">
            <v>1428000</v>
          </cell>
        </row>
        <row r="211">
          <cell r="C211">
            <v>96</v>
          </cell>
          <cell r="E211">
            <v>96</v>
          </cell>
          <cell r="AL211">
            <v>7279680</v>
          </cell>
        </row>
        <row r="212">
          <cell r="C212">
            <v>0</v>
          </cell>
          <cell r="E212">
            <v>0</v>
          </cell>
          <cell r="AL212">
            <v>0</v>
          </cell>
        </row>
        <row r="213">
          <cell r="C213">
            <v>0</v>
          </cell>
          <cell r="E213">
            <v>0</v>
          </cell>
          <cell r="AL213">
            <v>0</v>
          </cell>
        </row>
        <row r="214">
          <cell r="C214">
            <v>0</v>
          </cell>
          <cell r="E214">
            <v>0</v>
          </cell>
          <cell r="AL214">
            <v>0</v>
          </cell>
        </row>
        <row r="215">
          <cell r="C215">
            <v>211</v>
          </cell>
          <cell r="E215">
            <v>211</v>
          </cell>
          <cell r="AL215">
            <v>12721190</v>
          </cell>
        </row>
        <row r="216">
          <cell r="C216">
            <v>501</v>
          </cell>
          <cell r="E216">
            <v>501</v>
          </cell>
          <cell r="AL216">
            <v>50310420</v>
          </cell>
        </row>
        <row r="300">
          <cell r="C300">
            <v>48116</v>
          </cell>
          <cell r="D300">
            <v>47555</v>
          </cell>
          <cell r="E300">
            <v>47555</v>
          </cell>
          <cell r="F300">
            <v>0</v>
          </cell>
          <cell r="G300">
            <v>561</v>
          </cell>
          <cell r="AA300">
            <v>18901</v>
          </cell>
          <cell r="AB300">
            <v>10106</v>
          </cell>
          <cell r="AC300">
            <v>19109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4</v>
          </cell>
          <cell r="AJ300">
            <v>0</v>
          </cell>
          <cell r="AL300">
            <v>97433010</v>
          </cell>
        </row>
        <row r="381">
          <cell r="C381">
            <v>57494</v>
          </cell>
          <cell r="D381">
            <v>57202</v>
          </cell>
          <cell r="E381">
            <v>57202</v>
          </cell>
          <cell r="F381">
            <v>0</v>
          </cell>
          <cell r="G381">
            <v>292</v>
          </cell>
          <cell r="AA381">
            <v>17679</v>
          </cell>
          <cell r="AB381">
            <v>19892</v>
          </cell>
          <cell r="AC381">
            <v>19923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108</v>
          </cell>
          <cell r="AJ381">
            <v>0</v>
          </cell>
          <cell r="AL381">
            <v>100125730</v>
          </cell>
        </row>
        <row r="427">
          <cell r="C427">
            <v>3357</v>
          </cell>
          <cell r="D427">
            <v>3352</v>
          </cell>
          <cell r="E427">
            <v>3352</v>
          </cell>
          <cell r="F427">
            <v>0</v>
          </cell>
          <cell r="G427">
            <v>5</v>
          </cell>
          <cell r="AA427">
            <v>271</v>
          </cell>
          <cell r="AB427">
            <v>3002</v>
          </cell>
          <cell r="AC427">
            <v>84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31</v>
          </cell>
          <cell r="AJ427">
            <v>0</v>
          </cell>
          <cell r="AL427">
            <v>17948980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8</v>
          </cell>
          <cell r="AJ442">
            <v>0</v>
          </cell>
          <cell r="AL442">
            <v>0</v>
          </cell>
        </row>
        <row r="522">
          <cell r="C522">
            <v>3866</v>
          </cell>
          <cell r="D522">
            <v>3845</v>
          </cell>
          <cell r="E522">
            <v>3845</v>
          </cell>
          <cell r="F522">
            <v>0</v>
          </cell>
          <cell r="G522">
            <v>21</v>
          </cell>
          <cell r="AA522">
            <v>1353</v>
          </cell>
          <cell r="AB522">
            <v>997</v>
          </cell>
          <cell r="AC522">
            <v>1516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763</v>
          </cell>
          <cell r="AJ522">
            <v>0</v>
          </cell>
          <cell r="AL522">
            <v>23189730</v>
          </cell>
        </row>
        <row r="582">
          <cell r="C582">
            <v>3970</v>
          </cell>
          <cell r="D582">
            <v>3955</v>
          </cell>
          <cell r="E582">
            <v>3955</v>
          </cell>
          <cell r="F582">
            <v>0</v>
          </cell>
          <cell r="G582">
            <v>15</v>
          </cell>
          <cell r="AA582">
            <v>1034</v>
          </cell>
          <cell r="AB582">
            <v>2374</v>
          </cell>
          <cell r="AC582">
            <v>562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21</v>
          </cell>
          <cell r="AJ582">
            <v>0</v>
          </cell>
          <cell r="AL582">
            <v>16643430</v>
          </cell>
        </row>
        <row r="602">
          <cell r="C602">
            <v>20</v>
          </cell>
          <cell r="D602">
            <v>20</v>
          </cell>
          <cell r="E602">
            <v>20</v>
          </cell>
          <cell r="F602">
            <v>0</v>
          </cell>
          <cell r="G602">
            <v>0</v>
          </cell>
          <cell r="AA602">
            <v>2</v>
          </cell>
          <cell r="AB602">
            <v>18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L602">
            <v>66900</v>
          </cell>
        </row>
        <row r="650">
          <cell r="C650">
            <v>2701</v>
          </cell>
          <cell r="D650">
            <v>2693</v>
          </cell>
          <cell r="E650">
            <v>2693</v>
          </cell>
          <cell r="F650">
            <v>0</v>
          </cell>
          <cell r="G650">
            <v>8</v>
          </cell>
          <cell r="AA650">
            <v>247</v>
          </cell>
          <cell r="AB650">
            <v>1779</v>
          </cell>
          <cell r="AC650">
            <v>675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48</v>
          </cell>
          <cell r="AJ650">
            <v>0</v>
          </cell>
          <cell r="AL650">
            <v>82541510</v>
          </cell>
        </row>
        <row r="660">
          <cell r="C660">
            <v>163</v>
          </cell>
          <cell r="D660">
            <v>153</v>
          </cell>
          <cell r="E660">
            <v>153</v>
          </cell>
          <cell r="F660">
            <v>0</v>
          </cell>
          <cell r="G660">
            <v>10</v>
          </cell>
          <cell r="AA660">
            <v>2</v>
          </cell>
          <cell r="AB660">
            <v>7</v>
          </cell>
          <cell r="AC660">
            <v>154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L660">
            <v>431550</v>
          </cell>
        </row>
        <row r="671">
          <cell r="C671">
            <v>6757</v>
          </cell>
          <cell r="D671">
            <v>6659</v>
          </cell>
          <cell r="E671">
            <v>6562</v>
          </cell>
          <cell r="F671">
            <v>97</v>
          </cell>
          <cell r="G671">
            <v>98</v>
          </cell>
          <cell r="AA671">
            <v>3861</v>
          </cell>
          <cell r="AB671">
            <v>1419</v>
          </cell>
          <cell r="AC671">
            <v>1477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</row>
        <row r="721">
          <cell r="C721">
            <v>126</v>
          </cell>
          <cell r="D721">
            <v>126</v>
          </cell>
          <cell r="E721">
            <v>126</v>
          </cell>
          <cell r="F721">
            <v>0</v>
          </cell>
          <cell r="G721">
            <v>0</v>
          </cell>
          <cell r="AA721">
            <v>33</v>
          </cell>
          <cell r="AB721">
            <v>44</v>
          </cell>
          <cell r="AC721">
            <v>49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18</v>
          </cell>
          <cell r="AJ721">
            <v>0</v>
          </cell>
          <cell r="AL721">
            <v>268390</v>
          </cell>
        </row>
        <row r="764">
          <cell r="C764">
            <v>2990</v>
          </cell>
          <cell r="D764">
            <v>2979</v>
          </cell>
          <cell r="E764">
            <v>2979</v>
          </cell>
          <cell r="F764">
            <v>0</v>
          </cell>
          <cell r="G764">
            <v>11</v>
          </cell>
          <cell r="AA764">
            <v>318</v>
          </cell>
          <cell r="AB764">
            <v>1747</v>
          </cell>
          <cell r="AC764">
            <v>925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1</v>
          </cell>
          <cell r="AJ764">
            <v>0</v>
          </cell>
          <cell r="AL764">
            <v>5450530</v>
          </cell>
        </row>
        <row r="824">
          <cell r="C824">
            <v>2985</v>
          </cell>
          <cell r="D824">
            <v>2960</v>
          </cell>
          <cell r="E824">
            <v>2959</v>
          </cell>
          <cell r="F824">
            <v>1</v>
          </cell>
          <cell r="G824">
            <v>25</v>
          </cell>
          <cell r="AA824">
            <v>347</v>
          </cell>
          <cell r="AB824">
            <v>829</v>
          </cell>
          <cell r="AC824">
            <v>1809</v>
          </cell>
          <cell r="AD824">
            <v>5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L824">
            <v>34106350</v>
          </cell>
        </row>
        <row r="847"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L847">
            <v>0</v>
          </cell>
        </row>
        <row r="877">
          <cell r="C877">
            <v>2090</v>
          </cell>
          <cell r="D877">
            <v>2063</v>
          </cell>
          <cell r="E877">
            <v>2063</v>
          </cell>
          <cell r="F877">
            <v>0</v>
          </cell>
          <cell r="G877">
            <v>27</v>
          </cell>
          <cell r="AA877">
            <v>212</v>
          </cell>
          <cell r="AB877">
            <v>357</v>
          </cell>
          <cell r="AC877">
            <v>1521</v>
          </cell>
          <cell r="AD877">
            <v>1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L877">
            <v>127317560</v>
          </cell>
        </row>
        <row r="879"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L879">
            <v>0</v>
          </cell>
        </row>
        <row r="880">
          <cell r="C880">
            <v>100</v>
          </cell>
          <cell r="D880">
            <v>100</v>
          </cell>
          <cell r="E880">
            <v>100</v>
          </cell>
          <cell r="F880">
            <v>0</v>
          </cell>
          <cell r="G880">
            <v>0</v>
          </cell>
          <cell r="AA880">
            <v>34</v>
          </cell>
          <cell r="AB880">
            <v>38</v>
          </cell>
          <cell r="AC880">
            <v>28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L880">
            <v>2374000</v>
          </cell>
        </row>
        <row r="902">
          <cell r="C902">
            <v>920</v>
          </cell>
          <cell r="D902">
            <v>920</v>
          </cell>
          <cell r="E902">
            <v>907</v>
          </cell>
          <cell r="F902">
            <v>13</v>
          </cell>
          <cell r="G902">
            <v>0</v>
          </cell>
          <cell r="AA902">
            <v>64</v>
          </cell>
          <cell r="AB902">
            <v>680</v>
          </cell>
          <cell r="AC902">
            <v>176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L902">
            <v>20602200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20</v>
          </cell>
          <cell r="AJ944">
            <v>0</v>
          </cell>
          <cell r="AL944">
            <v>0</v>
          </cell>
        </row>
        <row r="988">
          <cell r="C988">
            <v>1</v>
          </cell>
          <cell r="D988">
            <v>1</v>
          </cell>
          <cell r="E988">
            <v>1</v>
          </cell>
          <cell r="F988">
            <v>0</v>
          </cell>
          <cell r="G988">
            <v>0</v>
          </cell>
          <cell r="AA988">
            <v>0</v>
          </cell>
          <cell r="AB988">
            <v>1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L997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24</v>
          </cell>
          <cell r="AJ1005">
            <v>0</v>
          </cell>
          <cell r="AL1005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L1014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0</v>
          </cell>
        </row>
        <row r="1031"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L1031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3"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L1054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8</v>
          </cell>
          <cell r="AJ1057">
            <v>0</v>
          </cell>
          <cell r="AL1057">
            <v>0</v>
          </cell>
        </row>
        <row r="1065"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L1065">
            <v>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L1071">
            <v>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L1081">
            <v>0</v>
          </cell>
        </row>
        <row r="1101"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4"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L1104">
            <v>0</v>
          </cell>
        </row>
        <row r="1178">
          <cell r="C1178">
            <v>12058</v>
          </cell>
          <cell r="D1178">
            <v>12058</v>
          </cell>
          <cell r="E1178">
            <v>12058</v>
          </cell>
          <cell r="F1178">
            <v>0</v>
          </cell>
          <cell r="G1178">
            <v>0</v>
          </cell>
          <cell r="AA1178">
            <v>8903</v>
          </cell>
          <cell r="AB1178">
            <v>3155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</row>
        <row r="1224">
          <cell r="C1224">
            <v>1102</v>
          </cell>
          <cell r="E1224">
            <v>1081</v>
          </cell>
          <cell r="AL1224">
            <v>6268160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291</v>
          </cell>
          <cell r="AJ1240">
            <v>0</v>
          </cell>
          <cell r="AL1240">
            <v>0</v>
          </cell>
        </row>
        <row r="1242">
          <cell r="C1242">
            <v>319</v>
          </cell>
          <cell r="E1242">
            <v>319</v>
          </cell>
          <cell r="AL1242">
            <v>1100550</v>
          </cell>
        </row>
        <row r="1243">
          <cell r="C1243">
            <v>291</v>
          </cell>
          <cell r="E1243">
            <v>291</v>
          </cell>
          <cell r="AL1243">
            <v>1003950</v>
          </cell>
        </row>
        <row r="1244">
          <cell r="C1244">
            <v>5</v>
          </cell>
          <cell r="E1244">
            <v>5</v>
          </cell>
          <cell r="AL1244">
            <v>68600</v>
          </cell>
        </row>
        <row r="1245">
          <cell r="C1245">
            <v>0</v>
          </cell>
          <cell r="E1245">
            <v>0</v>
          </cell>
          <cell r="AL1245">
            <v>0</v>
          </cell>
        </row>
        <row r="1246">
          <cell r="C1246">
            <v>2</v>
          </cell>
          <cell r="E1246">
            <v>2</v>
          </cell>
          <cell r="AL1246">
            <v>72900</v>
          </cell>
        </row>
        <row r="1247">
          <cell r="C1247">
            <v>0</v>
          </cell>
          <cell r="E1247">
            <v>0</v>
          </cell>
          <cell r="AL1247">
            <v>0</v>
          </cell>
        </row>
        <row r="1248">
          <cell r="C1248">
            <v>0</v>
          </cell>
          <cell r="E1248">
            <v>0</v>
          </cell>
          <cell r="AL1248">
            <v>0</v>
          </cell>
        </row>
        <row r="1256">
          <cell r="C1256">
            <v>0</v>
          </cell>
        </row>
        <row r="1273">
          <cell r="C1273">
            <v>25</v>
          </cell>
          <cell r="E1273">
            <v>25</v>
          </cell>
        </row>
        <row r="1330">
          <cell r="C1330">
            <v>24</v>
          </cell>
          <cell r="D1330">
            <v>24</v>
          </cell>
          <cell r="E1330">
            <v>24</v>
          </cell>
          <cell r="F1330">
            <v>0</v>
          </cell>
          <cell r="G1330">
            <v>0</v>
          </cell>
          <cell r="AA1330">
            <v>8</v>
          </cell>
          <cell r="AB1330">
            <v>16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412">
          <cell r="C1412">
            <v>1</v>
          </cell>
          <cell r="H1412">
            <v>1</v>
          </cell>
          <cell r="I1412">
            <v>0</v>
          </cell>
          <cell r="J1412">
            <v>1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P1412">
            <v>0</v>
          </cell>
          <cell r="Q1412">
            <v>0</v>
          </cell>
          <cell r="S1412">
            <v>0</v>
          </cell>
          <cell r="T1412">
            <v>1</v>
          </cell>
          <cell r="V1412">
            <v>0</v>
          </cell>
          <cell r="W1412">
            <v>0</v>
          </cell>
          <cell r="Y1412">
            <v>0</v>
          </cell>
          <cell r="Z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L1412">
            <v>0</v>
          </cell>
        </row>
        <row r="1461">
          <cell r="C1461">
            <v>427</v>
          </cell>
          <cell r="D1461">
            <v>426</v>
          </cell>
          <cell r="E1461">
            <v>423</v>
          </cell>
          <cell r="F1461">
            <v>3</v>
          </cell>
          <cell r="G1461">
            <v>1</v>
          </cell>
          <cell r="AA1461">
            <v>27</v>
          </cell>
          <cell r="AB1461">
            <v>400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547">
          <cell r="C1547">
            <v>145</v>
          </cell>
          <cell r="H1547">
            <v>143</v>
          </cell>
          <cell r="I1547">
            <v>132</v>
          </cell>
          <cell r="J1547">
            <v>11</v>
          </cell>
          <cell r="K1547">
            <v>1</v>
          </cell>
          <cell r="L1547">
            <v>0</v>
          </cell>
          <cell r="M1547">
            <v>1</v>
          </cell>
          <cell r="N1547">
            <v>0</v>
          </cell>
          <cell r="P1547">
            <v>0</v>
          </cell>
          <cell r="Q1547">
            <v>4</v>
          </cell>
          <cell r="S1547">
            <v>0</v>
          </cell>
          <cell r="T1547">
            <v>120</v>
          </cell>
          <cell r="V1547">
            <v>0</v>
          </cell>
          <cell r="W1547">
            <v>0</v>
          </cell>
          <cell r="Y1547">
            <v>0</v>
          </cell>
          <cell r="Z1547">
            <v>0</v>
          </cell>
          <cell r="AD1547">
            <v>0</v>
          </cell>
          <cell r="AE1547">
            <v>90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L1547">
            <v>79058490</v>
          </cell>
        </row>
        <row r="1618">
          <cell r="C1618">
            <v>1407</v>
          </cell>
          <cell r="D1618">
            <v>1406</v>
          </cell>
          <cell r="E1618">
            <v>1406</v>
          </cell>
          <cell r="F1618">
            <v>0</v>
          </cell>
          <cell r="G1618">
            <v>1</v>
          </cell>
          <cell r="AA1618">
            <v>1067</v>
          </cell>
          <cell r="AB1618">
            <v>340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</row>
        <row r="1728">
          <cell r="C1728">
            <v>71</v>
          </cell>
          <cell r="H1728">
            <v>54</v>
          </cell>
          <cell r="I1728">
            <v>37</v>
          </cell>
          <cell r="J1728">
            <v>17</v>
          </cell>
          <cell r="K1728">
            <v>1</v>
          </cell>
          <cell r="L1728">
            <v>11</v>
          </cell>
          <cell r="M1728">
            <v>5</v>
          </cell>
          <cell r="N1728">
            <v>0</v>
          </cell>
          <cell r="P1728">
            <v>24</v>
          </cell>
          <cell r="Q1728">
            <v>12</v>
          </cell>
          <cell r="S1728">
            <v>4</v>
          </cell>
          <cell r="T1728">
            <v>0</v>
          </cell>
          <cell r="V1728">
            <v>0</v>
          </cell>
          <cell r="W1728">
            <v>0</v>
          </cell>
          <cell r="Y1728">
            <v>0</v>
          </cell>
          <cell r="Z1728">
            <v>0</v>
          </cell>
          <cell r="AD1728">
            <v>0</v>
          </cell>
          <cell r="AE1728">
            <v>12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L1728">
            <v>4607475</v>
          </cell>
        </row>
        <row r="1730">
          <cell r="C1730">
            <v>5</v>
          </cell>
          <cell r="D1730">
            <v>5</v>
          </cell>
          <cell r="E1730">
            <v>5</v>
          </cell>
          <cell r="F1730">
            <v>0</v>
          </cell>
          <cell r="G1730">
            <v>0</v>
          </cell>
          <cell r="AA1730">
            <v>0</v>
          </cell>
          <cell r="AB1730">
            <v>5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</row>
        <row r="1792">
          <cell r="C1792">
            <v>5</v>
          </cell>
          <cell r="H1792">
            <v>5</v>
          </cell>
          <cell r="I1792">
            <v>5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P1792">
            <v>0</v>
          </cell>
          <cell r="Q1792">
            <v>1</v>
          </cell>
          <cell r="S1792">
            <v>1</v>
          </cell>
          <cell r="T1792">
            <v>0</v>
          </cell>
          <cell r="V1792">
            <v>0</v>
          </cell>
          <cell r="W1792">
            <v>0</v>
          </cell>
          <cell r="Y1792">
            <v>0</v>
          </cell>
          <cell r="Z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L1792">
            <v>680020</v>
          </cell>
        </row>
        <row r="1866">
          <cell r="C1866">
            <v>37</v>
          </cell>
          <cell r="H1866">
            <v>31</v>
          </cell>
          <cell r="I1866">
            <v>31</v>
          </cell>
          <cell r="J1866">
            <v>0</v>
          </cell>
          <cell r="K1866">
            <v>0</v>
          </cell>
          <cell r="L1866">
            <v>6</v>
          </cell>
          <cell r="M1866">
            <v>0</v>
          </cell>
          <cell r="N1866">
            <v>0</v>
          </cell>
          <cell r="P1866">
            <v>0</v>
          </cell>
          <cell r="Q1866">
            <v>1</v>
          </cell>
          <cell r="S1866">
            <v>0</v>
          </cell>
          <cell r="T1866">
            <v>0</v>
          </cell>
          <cell r="V1866">
            <v>0</v>
          </cell>
          <cell r="W1866">
            <v>0</v>
          </cell>
          <cell r="Y1866">
            <v>0</v>
          </cell>
          <cell r="Z1866">
            <v>8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L1866">
            <v>2680430</v>
          </cell>
        </row>
        <row r="1883">
          <cell r="C1883">
            <v>5</v>
          </cell>
          <cell r="D1883">
            <v>5</v>
          </cell>
          <cell r="E1883">
            <v>5</v>
          </cell>
          <cell r="F1883">
            <v>0</v>
          </cell>
          <cell r="G1883">
            <v>0</v>
          </cell>
          <cell r="AA1883">
            <v>0</v>
          </cell>
          <cell r="AB1883">
            <v>5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</row>
        <row r="1909">
          <cell r="C1909">
            <v>45</v>
          </cell>
          <cell r="H1909">
            <v>42</v>
          </cell>
          <cell r="I1909">
            <v>39</v>
          </cell>
          <cell r="J1909">
            <v>3</v>
          </cell>
          <cell r="K1909">
            <v>0</v>
          </cell>
          <cell r="L1909">
            <v>3</v>
          </cell>
          <cell r="M1909">
            <v>0</v>
          </cell>
          <cell r="N1909">
            <v>0</v>
          </cell>
          <cell r="P1909">
            <v>0</v>
          </cell>
          <cell r="Q1909">
            <v>0</v>
          </cell>
          <cell r="S1909">
            <v>0</v>
          </cell>
          <cell r="T1909">
            <v>0</v>
          </cell>
          <cell r="V1909">
            <v>0</v>
          </cell>
          <cell r="W1909">
            <v>0</v>
          </cell>
          <cell r="Y1909">
            <v>0</v>
          </cell>
          <cell r="Z1909">
            <v>0</v>
          </cell>
          <cell r="AD1909">
            <v>0</v>
          </cell>
          <cell r="AE1909">
            <v>0</v>
          </cell>
          <cell r="AF1909">
            <v>0</v>
          </cell>
          <cell r="AG1909">
            <v>1</v>
          </cell>
          <cell r="AH1909">
            <v>0</v>
          </cell>
          <cell r="AI1909">
            <v>0</v>
          </cell>
          <cell r="AJ1909">
            <v>0</v>
          </cell>
          <cell r="AL1909">
            <v>2764390</v>
          </cell>
        </row>
        <row r="1983">
          <cell r="C1983">
            <v>988</v>
          </cell>
          <cell r="D1983">
            <v>964</v>
          </cell>
          <cell r="E1983">
            <v>959</v>
          </cell>
          <cell r="F1983">
            <v>5</v>
          </cell>
          <cell r="G1983">
            <v>24</v>
          </cell>
          <cell r="AA1983">
            <v>252</v>
          </cell>
          <cell r="AB1983">
            <v>448</v>
          </cell>
          <cell r="AC1983">
            <v>288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</row>
        <row r="2057">
          <cell r="P2057">
            <v>0</v>
          </cell>
          <cell r="Q2057">
            <v>7</v>
          </cell>
          <cell r="S2057">
            <v>0</v>
          </cell>
          <cell r="T2057">
            <v>1</v>
          </cell>
          <cell r="V2057">
            <v>0</v>
          </cell>
          <cell r="W2057">
            <v>0</v>
          </cell>
          <cell r="Y2057">
            <v>0</v>
          </cell>
          <cell r="Z2057">
            <v>2</v>
          </cell>
        </row>
        <row r="2067">
          <cell r="P2067">
            <v>0</v>
          </cell>
          <cell r="Q2067">
            <v>0</v>
          </cell>
          <cell r="S2067">
            <v>0</v>
          </cell>
          <cell r="T2067">
            <v>0</v>
          </cell>
          <cell r="V2067">
            <v>0</v>
          </cell>
          <cell r="W2067">
            <v>0</v>
          </cell>
          <cell r="Y2067">
            <v>0</v>
          </cell>
          <cell r="Z2067">
            <v>0</v>
          </cell>
        </row>
        <row r="2068">
          <cell r="C2068">
            <v>11</v>
          </cell>
          <cell r="H2068">
            <v>9</v>
          </cell>
          <cell r="I2068">
            <v>6</v>
          </cell>
          <cell r="J2068">
            <v>3</v>
          </cell>
          <cell r="K2068">
            <v>0</v>
          </cell>
          <cell r="L2068">
            <v>0</v>
          </cell>
          <cell r="M2068">
            <v>2</v>
          </cell>
          <cell r="N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L2068">
            <v>9243560</v>
          </cell>
        </row>
        <row r="2167">
          <cell r="P2167">
            <v>0</v>
          </cell>
          <cell r="Q2167">
            <v>0</v>
          </cell>
          <cell r="S2167">
            <v>0</v>
          </cell>
          <cell r="T2167">
            <v>0</v>
          </cell>
          <cell r="V2167">
            <v>0</v>
          </cell>
          <cell r="W2167">
            <v>0</v>
          </cell>
          <cell r="Y2167">
            <v>0</v>
          </cell>
          <cell r="Z2167">
            <v>0</v>
          </cell>
        </row>
        <row r="2169">
          <cell r="P2169">
            <v>0</v>
          </cell>
          <cell r="Q2169">
            <v>0</v>
          </cell>
          <cell r="S2169">
            <v>0</v>
          </cell>
          <cell r="T2169">
            <v>0</v>
          </cell>
          <cell r="V2169">
            <v>0</v>
          </cell>
          <cell r="W2169">
            <v>0</v>
          </cell>
          <cell r="Y2169">
            <v>0</v>
          </cell>
          <cell r="Z2169">
            <v>0</v>
          </cell>
        </row>
        <row r="2170">
          <cell r="C2170">
            <v>1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1</v>
          </cell>
          <cell r="M2170">
            <v>0</v>
          </cell>
          <cell r="N2170">
            <v>0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L2170">
            <v>33530</v>
          </cell>
        </row>
        <row r="2212">
          <cell r="C2212">
            <v>22270</v>
          </cell>
          <cell r="D2212">
            <v>22206</v>
          </cell>
          <cell r="E2212">
            <v>21848</v>
          </cell>
          <cell r="F2212">
            <v>358</v>
          </cell>
          <cell r="G2212">
            <v>64</v>
          </cell>
          <cell r="AA2212">
            <v>21194</v>
          </cell>
          <cell r="AB2212">
            <v>14</v>
          </cell>
          <cell r="AC2212">
            <v>1062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0</v>
          </cell>
          <cell r="AJ2212">
            <v>0</v>
          </cell>
        </row>
        <row r="2282">
          <cell r="C2282">
            <v>319</v>
          </cell>
          <cell r="D2282">
            <v>317</v>
          </cell>
          <cell r="E2282">
            <v>317</v>
          </cell>
          <cell r="F2282">
            <v>0</v>
          </cell>
          <cell r="G2282">
            <v>2</v>
          </cell>
          <cell r="AA2282">
            <v>135</v>
          </cell>
          <cell r="AB2282">
            <v>160</v>
          </cell>
          <cell r="AC2282">
            <v>24</v>
          </cell>
          <cell r="AD2282">
            <v>25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</row>
        <row r="2392">
          <cell r="P2392">
            <v>1</v>
          </cell>
          <cell r="Q2392">
            <v>63</v>
          </cell>
          <cell r="S2392">
            <v>3</v>
          </cell>
          <cell r="T2392">
            <v>40</v>
          </cell>
          <cell r="V2392">
            <v>0</v>
          </cell>
          <cell r="W2392">
            <v>2</v>
          </cell>
          <cell r="Y2392">
            <v>7</v>
          </cell>
          <cell r="Z2392">
            <v>98</v>
          </cell>
        </row>
        <row r="2397">
          <cell r="P2397">
            <v>0</v>
          </cell>
          <cell r="Q2397">
            <v>0</v>
          </cell>
          <cell r="S2397">
            <v>0</v>
          </cell>
          <cell r="T2397">
            <v>0</v>
          </cell>
          <cell r="V2397">
            <v>0</v>
          </cell>
          <cell r="W2397">
            <v>0</v>
          </cell>
          <cell r="Y2397">
            <v>0</v>
          </cell>
          <cell r="Z2397">
            <v>0</v>
          </cell>
        </row>
        <row r="2398">
          <cell r="C2398">
            <v>214</v>
          </cell>
          <cell r="H2398">
            <v>172</v>
          </cell>
          <cell r="I2398">
            <v>134</v>
          </cell>
          <cell r="J2398">
            <v>38</v>
          </cell>
          <cell r="K2398">
            <v>5</v>
          </cell>
          <cell r="L2398">
            <v>36</v>
          </cell>
          <cell r="M2398">
            <v>1</v>
          </cell>
          <cell r="N2398">
            <v>0</v>
          </cell>
          <cell r="AD2398">
            <v>0</v>
          </cell>
          <cell r="AE2398">
            <v>0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L2398">
            <v>50875775</v>
          </cell>
        </row>
        <row r="2438">
          <cell r="C2438">
            <v>9</v>
          </cell>
          <cell r="H2438">
            <v>8</v>
          </cell>
          <cell r="I2438">
            <v>4</v>
          </cell>
          <cell r="J2438">
            <v>4</v>
          </cell>
          <cell r="K2438">
            <v>0</v>
          </cell>
          <cell r="L2438">
            <v>0</v>
          </cell>
          <cell r="M2438">
            <v>1</v>
          </cell>
          <cell r="N2438">
            <v>0</v>
          </cell>
          <cell r="P2438">
            <v>1</v>
          </cell>
          <cell r="Q2438">
            <v>6</v>
          </cell>
          <cell r="S2438">
            <v>0</v>
          </cell>
          <cell r="T2438">
            <v>1</v>
          </cell>
          <cell r="V2438">
            <v>0</v>
          </cell>
          <cell r="W2438">
            <v>0</v>
          </cell>
          <cell r="Y2438">
            <v>0</v>
          </cell>
          <cell r="Z2438">
            <v>0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H2438">
            <v>0</v>
          </cell>
          <cell r="AI2438">
            <v>0</v>
          </cell>
          <cell r="AJ2438">
            <v>0</v>
          </cell>
          <cell r="AL2438">
            <v>766990</v>
          </cell>
        </row>
        <row r="2467">
          <cell r="C2467">
            <v>440</v>
          </cell>
          <cell r="D2467">
            <v>431</v>
          </cell>
          <cell r="E2467">
            <v>372</v>
          </cell>
          <cell r="F2467">
            <v>59</v>
          </cell>
          <cell r="G2467">
            <v>9</v>
          </cell>
          <cell r="AA2467">
            <v>278</v>
          </cell>
          <cell r="AB2467">
            <v>8</v>
          </cell>
          <cell r="AC2467">
            <v>154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</row>
        <row r="2470">
          <cell r="C2470">
            <v>33</v>
          </cell>
          <cell r="D2470">
            <v>33</v>
          </cell>
          <cell r="E2470">
            <v>33</v>
          </cell>
          <cell r="F2470">
            <v>0</v>
          </cell>
          <cell r="G2470">
            <v>0</v>
          </cell>
          <cell r="AA2470">
            <v>33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  <cell r="AG2470">
            <v>0</v>
          </cell>
          <cell r="AH2470">
            <v>0</v>
          </cell>
          <cell r="AI2470">
            <v>0</v>
          </cell>
          <cell r="AJ2470">
            <v>0</v>
          </cell>
          <cell r="AL2470">
            <v>1749000</v>
          </cell>
        </row>
        <row r="2471"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H2471">
            <v>0</v>
          </cell>
          <cell r="AI2471">
            <v>0</v>
          </cell>
          <cell r="AJ2471">
            <v>0</v>
          </cell>
          <cell r="AL2471">
            <v>0</v>
          </cell>
        </row>
        <row r="2472"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H2472">
            <v>0</v>
          </cell>
          <cell r="AI2472">
            <v>0</v>
          </cell>
          <cell r="AJ2472">
            <v>0</v>
          </cell>
          <cell r="AL2472">
            <v>0</v>
          </cell>
        </row>
        <row r="2473"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H2473">
            <v>0</v>
          </cell>
          <cell r="AI2473">
            <v>0</v>
          </cell>
          <cell r="AJ2473">
            <v>0</v>
          </cell>
          <cell r="AL2473">
            <v>0</v>
          </cell>
        </row>
        <row r="2474"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H2474">
            <v>0</v>
          </cell>
          <cell r="AI2474">
            <v>0</v>
          </cell>
          <cell r="AJ2474">
            <v>0</v>
          </cell>
          <cell r="AL2474">
            <v>0</v>
          </cell>
        </row>
        <row r="2475"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H2475">
            <v>0</v>
          </cell>
          <cell r="AI2475">
            <v>0</v>
          </cell>
          <cell r="AJ2475">
            <v>0</v>
          </cell>
          <cell r="AL2475">
            <v>0</v>
          </cell>
        </row>
        <row r="2476"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H2476">
            <v>0</v>
          </cell>
          <cell r="AI2476">
            <v>0</v>
          </cell>
          <cell r="AJ2476">
            <v>0</v>
          </cell>
          <cell r="AL2476">
            <v>0</v>
          </cell>
        </row>
        <row r="2477"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H2477">
            <v>0</v>
          </cell>
          <cell r="AI2477">
            <v>0</v>
          </cell>
          <cell r="AJ2477">
            <v>0</v>
          </cell>
          <cell r="AL2477">
            <v>0</v>
          </cell>
        </row>
        <row r="2478"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H2478">
            <v>0</v>
          </cell>
          <cell r="AI2478">
            <v>0</v>
          </cell>
          <cell r="AJ2478">
            <v>0</v>
          </cell>
          <cell r="AL2478">
            <v>0</v>
          </cell>
        </row>
        <row r="2479"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AA2479">
            <v>0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  <cell r="AF2479">
            <v>0</v>
          </cell>
          <cell r="AG2479">
            <v>0</v>
          </cell>
          <cell r="AH2479">
            <v>0</v>
          </cell>
          <cell r="AI2479">
            <v>0</v>
          </cell>
          <cell r="AJ2479">
            <v>0</v>
          </cell>
          <cell r="AL2479">
            <v>0</v>
          </cell>
        </row>
        <row r="2480"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AA2480">
            <v>0</v>
          </cell>
          <cell r="AB2480">
            <v>0</v>
          </cell>
          <cell r="AC2480">
            <v>0</v>
          </cell>
          <cell r="AD2480">
            <v>0</v>
          </cell>
          <cell r="AE2480">
            <v>0</v>
          </cell>
          <cell r="AF2480">
            <v>0</v>
          </cell>
          <cell r="AG2480">
            <v>0</v>
          </cell>
          <cell r="AH2480">
            <v>0</v>
          </cell>
          <cell r="AI2480">
            <v>0</v>
          </cell>
          <cell r="AJ2480">
            <v>0</v>
          </cell>
          <cell r="AL2480">
            <v>0</v>
          </cell>
        </row>
        <row r="2561">
          <cell r="C2561">
            <v>54</v>
          </cell>
          <cell r="H2561">
            <v>45</v>
          </cell>
          <cell r="I2561">
            <v>42</v>
          </cell>
          <cell r="J2561">
            <v>3</v>
          </cell>
          <cell r="K2561">
            <v>0</v>
          </cell>
          <cell r="L2561">
            <v>8</v>
          </cell>
          <cell r="M2561">
            <v>1</v>
          </cell>
          <cell r="N2561">
            <v>0</v>
          </cell>
          <cell r="P2561">
            <v>7</v>
          </cell>
          <cell r="Q2561">
            <v>14</v>
          </cell>
          <cell r="S2561">
            <v>25</v>
          </cell>
          <cell r="T2561">
            <v>2</v>
          </cell>
          <cell r="V2561">
            <v>0</v>
          </cell>
          <cell r="W2561">
            <v>0</v>
          </cell>
          <cell r="Y2561">
            <v>3</v>
          </cell>
          <cell r="Z2561">
            <v>3</v>
          </cell>
          <cell r="AD2561">
            <v>0</v>
          </cell>
          <cell r="AE2561">
            <v>0</v>
          </cell>
          <cell r="AF2561">
            <v>0</v>
          </cell>
          <cell r="AG2561">
            <v>18</v>
          </cell>
          <cell r="AH2561">
            <v>0</v>
          </cell>
          <cell r="AI2561">
            <v>0</v>
          </cell>
          <cell r="AJ2561">
            <v>0</v>
          </cell>
          <cell r="AL2561">
            <v>10720015</v>
          </cell>
        </row>
        <row r="2593">
          <cell r="C2593">
            <v>1184</v>
          </cell>
          <cell r="D2593">
            <v>1182</v>
          </cell>
          <cell r="E2593">
            <v>647</v>
          </cell>
          <cell r="F2593">
            <v>535</v>
          </cell>
          <cell r="G2593">
            <v>2</v>
          </cell>
          <cell r="AA2593">
            <v>1069</v>
          </cell>
          <cell r="AB2593">
            <v>56</v>
          </cell>
          <cell r="AC2593">
            <v>59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H2593">
            <v>0</v>
          </cell>
          <cell r="AI2593">
            <v>0</v>
          </cell>
          <cell r="AJ2593">
            <v>0</v>
          </cell>
        </row>
        <row r="2600">
          <cell r="C2600">
            <v>9</v>
          </cell>
          <cell r="H2600">
            <v>9</v>
          </cell>
          <cell r="I2600">
            <v>7</v>
          </cell>
          <cell r="J2600">
            <v>2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P2600">
            <v>0</v>
          </cell>
          <cell r="Q2600">
            <v>7</v>
          </cell>
          <cell r="S2600">
            <v>0</v>
          </cell>
          <cell r="T2600">
            <v>2</v>
          </cell>
          <cell r="V2600">
            <v>0</v>
          </cell>
          <cell r="W2600">
            <v>0</v>
          </cell>
          <cell r="Y2600">
            <v>0</v>
          </cell>
          <cell r="Z2600">
            <v>0</v>
          </cell>
          <cell r="AD2600">
            <v>0</v>
          </cell>
          <cell r="AE2600">
            <v>0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L2600">
            <v>2004440</v>
          </cell>
        </row>
        <row r="2640">
          <cell r="C2640">
            <v>77</v>
          </cell>
          <cell r="H2640">
            <v>65</v>
          </cell>
          <cell r="I2640">
            <v>48</v>
          </cell>
          <cell r="J2640">
            <v>17</v>
          </cell>
          <cell r="K2640">
            <v>2</v>
          </cell>
          <cell r="L2640">
            <v>8</v>
          </cell>
          <cell r="M2640">
            <v>2</v>
          </cell>
          <cell r="N2640">
            <v>0</v>
          </cell>
          <cell r="P2640">
            <v>0</v>
          </cell>
          <cell r="Q2640">
            <v>41</v>
          </cell>
          <cell r="S2640">
            <v>0</v>
          </cell>
          <cell r="T2640">
            <v>23</v>
          </cell>
          <cell r="V2640">
            <v>0</v>
          </cell>
          <cell r="W2640">
            <v>0</v>
          </cell>
          <cell r="Y2640">
            <v>0</v>
          </cell>
          <cell r="Z2640">
            <v>10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L2640">
            <v>10164355</v>
          </cell>
        </row>
        <row r="2642">
          <cell r="C2642">
            <v>7</v>
          </cell>
        </row>
        <row r="2643">
          <cell r="C2643">
            <v>10</v>
          </cell>
        </row>
        <row r="2644">
          <cell r="C2644">
            <v>6</v>
          </cell>
        </row>
        <row r="2646">
          <cell r="C2646">
            <v>87</v>
          </cell>
          <cell r="H2646">
            <v>85</v>
          </cell>
          <cell r="I2646">
            <v>28</v>
          </cell>
          <cell r="J2646">
            <v>57</v>
          </cell>
          <cell r="K2646">
            <v>2</v>
          </cell>
          <cell r="L2646">
            <v>0</v>
          </cell>
          <cell r="M2646">
            <v>0</v>
          </cell>
          <cell r="N2646">
            <v>0</v>
          </cell>
          <cell r="AD2646">
            <v>0</v>
          </cell>
          <cell r="AE2646">
            <v>0</v>
          </cell>
          <cell r="AF2646">
            <v>0</v>
          </cell>
          <cell r="AG2646">
            <v>0</v>
          </cell>
          <cell r="AH2646">
            <v>0</v>
          </cell>
          <cell r="AI2646">
            <v>0</v>
          </cell>
          <cell r="AJ2646">
            <v>0</v>
          </cell>
          <cell r="AL2646">
            <v>4602080</v>
          </cell>
        </row>
        <row r="2647">
          <cell r="C2647">
            <v>1</v>
          </cell>
          <cell r="H2647">
            <v>1</v>
          </cell>
          <cell r="I2647">
            <v>1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0</v>
          </cell>
          <cell r="AH2647">
            <v>0</v>
          </cell>
          <cell r="AI2647">
            <v>0</v>
          </cell>
          <cell r="AJ2647">
            <v>0</v>
          </cell>
          <cell r="AL2647">
            <v>322980</v>
          </cell>
        </row>
        <row r="2648">
          <cell r="C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AD2648">
            <v>0</v>
          </cell>
          <cell r="AE2648">
            <v>0</v>
          </cell>
          <cell r="AF2648">
            <v>0</v>
          </cell>
          <cell r="AG2648">
            <v>0</v>
          </cell>
          <cell r="AH2648">
            <v>0</v>
          </cell>
          <cell r="AI2648">
            <v>0</v>
          </cell>
          <cell r="AJ2648">
            <v>0</v>
          </cell>
          <cell r="AL2648">
            <v>0</v>
          </cell>
        </row>
        <row r="2649">
          <cell r="C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AD2649">
            <v>0</v>
          </cell>
          <cell r="AE2649">
            <v>0</v>
          </cell>
          <cell r="AF2649">
            <v>0</v>
          </cell>
          <cell r="AG2649">
            <v>0</v>
          </cell>
          <cell r="AH2649">
            <v>0</v>
          </cell>
          <cell r="AI2649">
            <v>0</v>
          </cell>
          <cell r="AJ2649">
            <v>0</v>
          </cell>
          <cell r="AL2649">
            <v>0</v>
          </cell>
        </row>
        <row r="2650">
          <cell r="C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AD2650">
            <v>0</v>
          </cell>
          <cell r="AE2650">
            <v>0</v>
          </cell>
          <cell r="AF2650">
            <v>0</v>
          </cell>
          <cell r="AG2650">
            <v>0</v>
          </cell>
          <cell r="AH2650">
            <v>0</v>
          </cell>
          <cell r="AI2650">
            <v>0</v>
          </cell>
          <cell r="AJ2650">
            <v>0</v>
          </cell>
          <cell r="AL2650">
            <v>0</v>
          </cell>
        </row>
        <row r="2651">
          <cell r="C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AD2651">
            <v>0</v>
          </cell>
          <cell r="AE2651">
            <v>0</v>
          </cell>
          <cell r="AF2651">
            <v>0</v>
          </cell>
          <cell r="AG2651">
            <v>0</v>
          </cell>
          <cell r="AH2651">
            <v>0</v>
          </cell>
          <cell r="AI2651">
            <v>0</v>
          </cell>
          <cell r="AJ2651">
            <v>0</v>
          </cell>
          <cell r="AL2651">
            <v>0</v>
          </cell>
        </row>
        <row r="2652">
          <cell r="C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AD2652">
            <v>0</v>
          </cell>
          <cell r="AE2652">
            <v>0</v>
          </cell>
          <cell r="AF2652">
            <v>0</v>
          </cell>
          <cell r="AG2652">
            <v>0</v>
          </cell>
          <cell r="AH2652">
            <v>0</v>
          </cell>
          <cell r="AI2652">
            <v>0</v>
          </cell>
          <cell r="AJ2652">
            <v>0</v>
          </cell>
          <cell r="AL2652">
            <v>0</v>
          </cell>
        </row>
        <row r="2653">
          <cell r="C2653">
            <v>68</v>
          </cell>
          <cell r="E2653">
            <v>57</v>
          </cell>
          <cell r="AL2653">
            <v>9367950</v>
          </cell>
        </row>
        <row r="2654">
          <cell r="C2654">
            <v>0</v>
          </cell>
          <cell r="E2654">
            <v>0</v>
          </cell>
          <cell r="AL2654">
            <v>0</v>
          </cell>
        </row>
        <row r="2655">
          <cell r="P2655">
            <v>0</v>
          </cell>
          <cell r="Q2655">
            <v>56</v>
          </cell>
          <cell r="S2655">
            <v>0</v>
          </cell>
          <cell r="T2655">
            <v>0</v>
          </cell>
          <cell r="V2655">
            <v>0</v>
          </cell>
          <cell r="W2655">
            <v>0</v>
          </cell>
          <cell r="Y2655">
            <v>0</v>
          </cell>
          <cell r="Z2655">
            <v>32</v>
          </cell>
        </row>
        <row r="2674">
          <cell r="C2674">
            <v>321</v>
          </cell>
          <cell r="D2674">
            <v>318</v>
          </cell>
          <cell r="E2674">
            <v>318</v>
          </cell>
          <cell r="F2674">
            <v>0</v>
          </cell>
          <cell r="G2674">
            <v>3</v>
          </cell>
          <cell r="AA2674">
            <v>0</v>
          </cell>
          <cell r="AB2674">
            <v>288</v>
          </cell>
          <cell r="AC2674">
            <v>33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</row>
        <row r="2882">
          <cell r="P2882">
            <v>10</v>
          </cell>
          <cell r="Q2882">
            <v>37</v>
          </cell>
          <cell r="S2882">
            <v>3</v>
          </cell>
          <cell r="T2882">
            <v>18</v>
          </cell>
          <cell r="V2882">
            <v>0</v>
          </cell>
          <cell r="W2882">
            <v>0</v>
          </cell>
          <cell r="Y2882">
            <v>0</v>
          </cell>
          <cell r="Z2882">
            <v>7</v>
          </cell>
        </row>
        <row r="2885">
          <cell r="C2885">
            <v>3</v>
          </cell>
          <cell r="I2885">
            <v>3</v>
          </cell>
        </row>
        <row r="2886">
          <cell r="C2886">
            <v>1</v>
          </cell>
          <cell r="I2886">
            <v>1</v>
          </cell>
        </row>
        <row r="2887">
          <cell r="C2887">
            <v>2</v>
          </cell>
          <cell r="I2887">
            <v>2</v>
          </cell>
        </row>
        <row r="2889">
          <cell r="C2889">
            <v>84</v>
          </cell>
          <cell r="H2889">
            <v>72</v>
          </cell>
          <cell r="I2889">
            <v>69</v>
          </cell>
          <cell r="J2889">
            <v>3</v>
          </cell>
          <cell r="K2889">
            <v>3</v>
          </cell>
          <cell r="L2889">
            <v>9</v>
          </cell>
          <cell r="M2889">
            <v>0</v>
          </cell>
          <cell r="N2889">
            <v>0</v>
          </cell>
          <cell r="AD2889">
            <v>0</v>
          </cell>
          <cell r="AE2889">
            <v>0</v>
          </cell>
          <cell r="AF2889">
            <v>0</v>
          </cell>
          <cell r="AG2889">
            <v>0</v>
          </cell>
          <cell r="AH2889">
            <v>0</v>
          </cell>
          <cell r="AI2889">
            <v>0</v>
          </cell>
          <cell r="AJ2889">
            <v>0</v>
          </cell>
          <cell r="AL2889">
            <v>25710780</v>
          </cell>
        </row>
        <row r="2894">
          <cell r="C2894">
            <v>9</v>
          </cell>
          <cell r="H2894">
            <v>6</v>
          </cell>
          <cell r="I2894">
            <v>5</v>
          </cell>
          <cell r="J2894">
            <v>1</v>
          </cell>
          <cell r="K2894">
            <v>0</v>
          </cell>
          <cell r="L2894">
            <v>3</v>
          </cell>
          <cell r="M2894">
            <v>0</v>
          </cell>
          <cell r="N2894">
            <v>0</v>
          </cell>
          <cell r="P2894">
            <v>2</v>
          </cell>
          <cell r="Q2894">
            <v>3</v>
          </cell>
          <cell r="S2894">
            <v>1</v>
          </cell>
          <cell r="T2894">
            <v>3</v>
          </cell>
          <cell r="V2894">
            <v>0</v>
          </cell>
          <cell r="W2894">
            <v>0</v>
          </cell>
          <cell r="Y2894">
            <v>0</v>
          </cell>
          <cell r="Z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H2894">
            <v>0</v>
          </cell>
          <cell r="AI2894">
            <v>0</v>
          </cell>
          <cell r="AJ2894">
            <v>0</v>
          </cell>
          <cell r="AL2894">
            <v>412190</v>
          </cell>
        </row>
        <row r="2960">
          <cell r="C2960">
            <v>63</v>
          </cell>
          <cell r="E2960">
            <v>63</v>
          </cell>
        </row>
        <row r="2964">
          <cell r="C2964">
            <v>40</v>
          </cell>
          <cell r="E2964">
            <v>32</v>
          </cell>
          <cell r="AL2964">
            <v>1140800</v>
          </cell>
        </row>
        <row r="2970">
          <cell r="C2970">
            <v>857</v>
          </cell>
          <cell r="E2970">
            <v>671</v>
          </cell>
        </row>
        <row r="2972">
          <cell r="C2972">
            <v>167</v>
          </cell>
          <cell r="E2972">
            <v>167</v>
          </cell>
          <cell r="AL2972">
            <v>3922830</v>
          </cell>
        </row>
        <row r="2973">
          <cell r="C2973">
            <v>219</v>
          </cell>
          <cell r="E2973">
            <v>219</v>
          </cell>
          <cell r="AL2973">
            <v>16181910</v>
          </cell>
        </row>
        <row r="2974">
          <cell r="C2974">
            <v>0</v>
          </cell>
          <cell r="E2974">
            <v>0</v>
          </cell>
          <cell r="AL2974">
            <v>0</v>
          </cell>
        </row>
        <row r="2975">
          <cell r="C2975">
            <v>309</v>
          </cell>
          <cell r="E2975">
            <v>304</v>
          </cell>
          <cell r="AL2975">
            <v>981920</v>
          </cell>
        </row>
        <row r="2976">
          <cell r="C2976">
            <v>0</v>
          </cell>
          <cell r="E2976">
            <v>0</v>
          </cell>
          <cell r="AL2976">
            <v>0</v>
          </cell>
        </row>
        <row r="2977">
          <cell r="C2977">
            <v>0</v>
          </cell>
          <cell r="E2977">
            <v>0</v>
          </cell>
          <cell r="AL2977">
            <v>0</v>
          </cell>
        </row>
        <row r="2978">
          <cell r="C2978">
            <v>0</v>
          </cell>
          <cell r="E2978">
            <v>0</v>
          </cell>
          <cell r="AL2978">
            <v>0</v>
          </cell>
        </row>
        <row r="2997">
          <cell r="C2997">
            <v>907</v>
          </cell>
          <cell r="E2997">
            <v>907</v>
          </cell>
          <cell r="AL2997">
            <v>3867820</v>
          </cell>
        </row>
        <row r="3016">
          <cell r="C3016">
            <v>820</v>
          </cell>
          <cell r="E3016">
            <v>820</v>
          </cell>
          <cell r="AL3016">
            <v>3459310</v>
          </cell>
        </row>
        <row r="3034">
          <cell r="C3034">
            <v>283</v>
          </cell>
          <cell r="E3034">
            <v>283</v>
          </cell>
          <cell r="AL3034">
            <v>2515160</v>
          </cell>
        </row>
        <row r="3066">
          <cell r="C3066">
            <v>102</v>
          </cell>
          <cell r="E3066">
            <v>102</v>
          </cell>
          <cell r="AL3066">
            <v>9689040</v>
          </cell>
        </row>
        <row r="3094">
          <cell r="C3094">
            <v>72</v>
          </cell>
          <cell r="I3094">
            <v>40</v>
          </cell>
          <cell r="L3094">
            <v>32</v>
          </cell>
          <cell r="P3094">
            <v>0</v>
          </cell>
          <cell r="Q3094">
            <v>2</v>
          </cell>
          <cell r="S3094">
            <v>0</v>
          </cell>
          <cell r="T3094">
            <v>1</v>
          </cell>
          <cell r="V3094">
            <v>0</v>
          </cell>
          <cell r="W3094">
            <v>0</v>
          </cell>
          <cell r="Y3094">
            <v>0</v>
          </cell>
          <cell r="Z3094">
            <v>0</v>
          </cell>
          <cell r="AD3094">
            <v>0</v>
          </cell>
          <cell r="AE3094">
            <v>0</v>
          </cell>
          <cell r="AF3094">
            <v>0</v>
          </cell>
          <cell r="AG3094">
            <v>0</v>
          </cell>
          <cell r="AH3094">
            <v>0</v>
          </cell>
          <cell r="AI3094">
            <v>0</v>
          </cell>
          <cell r="AJ3094">
            <v>0</v>
          </cell>
          <cell r="AL3094">
            <v>1418590</v>
          </cell>
        </row>
        <row r="3105">
          <cell r="C3105">
            <v>74</v>
          </cell>
          <cell r="H3105">
            <v>42</v>
          </cell>
          <cell r="I3105">
            <v>42</v>
          </cell>
          <cell r="J3105">
            <v>0</v>
          </cell>
          <cell r="K3105">
            <v>0</v>
          </cell>
          <cell r="L3105">
            <v>32</v>
          </cell>
          <cell r="M3105">
            <v>0</v>
          </cell>
          <cell r="N3105">
            <v>0</v>
          </cell>
        </row>
        <row r="3155">
          <cell r="C3155">
            <v>0</v>
          </cell>
        </row>
        <row r="3158">
          <cell r="C3158">
            <v>113</v>
          </cell>
          <cell r="E3158">
            <v>113</v>
          </cell>
          <cell r="AL3158">
            <v>2780930</v>
          </cell>
        </row>
        <row r="3159">
          <cell r="C3159">
            <v>31</v>
          </cell>
          <cell r="E3159">
            <v>31</v>
          </cell>
          <cell r="AL3159">
            <v>9563500</v>
          </cell>
        </row>
        <row r="3170">
          <cell r="C3170">
            <v>3</v>
          </cell>
          <cell r="E3170">
            <v>3</v>
          </cell>
          <cell r="AL3170">
            <v>26370</v>
          </cell>
        </row>
        <row r="3171">
          <cell r="C3171">
            <v>0</v>
          </cell>
          <cell r="E3171">
            <v>0</v>
          </cell>
          <cell r="AL3171">
            <v>0</v>
          </cell>
        </row>
        <row r="3172">
          <cell r="C3172">
            <v>2</v>
          </cell>
          <cell r="E3172">
            <v>2</v>
          </cell>
          <cell r="AL3172">
            <v>35240</v>
          </cell>
        </row>
        <row r="3173">
          <cell r="C3173">
            <v>0</v>
          </cell>
          <cell r="E3173">
            <v>0</v>
          </cell>
          <cell r="AL3173">
            <v>0</v>
          </cell>
        </row>
        <row r="3174">
          <cell r="C3174">
            <v>0</v>
          </cell>
          <cell r="E3174">
            <v>0</v>
          </cell>
          <cell r="AL3174">
            <v>0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2023</v>
          </cell>
        </row>
      </sheetData>
      <sheetData sheetId="1">
        <row r="6">
          <cell r="C6">
            <v>155</v>
          </cell>
          <cell r="E6">
            <v>155</v>
          </cell>
          <cell r="AL6">
            <v>1402750</v>
          </cell>
        </row>
        <row r="7">
          <cell r="C7">
            <v>0</v>
          </cell>
          <cell r="E7">
            <v>0</v>
          </cell>
          <cell r="AL7">
            <v>0</v>
          </cell>
        </row>
        <row r="8">
          <cell r="C8">
            <v>0</v>
          </cell>
          <cell r="E8">
            <v>0</v>
          </cell>
          <cell r="AL8">
            <v>0</v>
          </cell>
        </row>
        <row r="9">
          <cell r="C9">
            <v>283</v>
          </cell>
          <cell r="E9">
            <v>283</v>
          </cell>
          <cell r="AL9">
            <v>2561150</v>
          </cell>
        </row>
        <row r="10">
          <cell r="C10">
            <v>310</v>
          </cell>
          <cell r="E10">
            <v>310</v>
          </cell>
          <cell r="AL10">
            <v>2805500</v>
          </cell>
        </row>
        <row r="11">
          <cell r="C11">
            <v>0</v>
          </cell>
          <cell r="E11">
            <v>0</v>
          </cell>
          <cell r="AL11">
            <v>0</v>
          </cell>
        </row>
        <row r="12">
          <cell r="C12">
            <v>88</v>
          </cell>
          <cell r="E12">
            <v>88</v>
          </cell>
          <cell r="AL12">
            <v>796400</v>
          </cell>
        </row>
        <row r="13">
          <cell r="C13">
            <v>0</v>
          </cell>
          <cell r="E13">
            <v>0</v>
          </cell>
          <cell r="AL13">
            <v>0</v>
          </cell>
        </row>
        <row r="14">
          <cell r="C14">
            <v>177</v>
          </cell>
          <cell r="E14">
            <v>177</v>
          </cell>
          <cell r="AL14">
            <v>1601850</v>
          </cell>
        </row>
        <row r="15">
          <cell r="C15">
            <v>86</v>
          </cell>
          <cell r="E15">
            <v>86</v>
          </cell>
          <cell r="AL15">
            <v>778300</v>
          </cell>
        </row>
        <row r="16">
          <cell r="C16">
            <v>0</v>
          </cell>
          <cell r="E16">
            <v>0</v>
          </cell>
          <cell r="AL16">
            <v>0</v>
          </cell>
        </row>
        <row r="17">
          <cell r="C17">
            <v>297</v>
          </cell>
          <cell r="E17">
            <v>297</v>
          </cell>
          <cell r="AL17">
            <v>2687850</v>
          </cell>
        </row>
        <row r="18">
          <cell r="C18">
            <v>43</v>
          </cell>
          <cell r="E18">
            <v>43</v>
          </cell>
          <cell r="AL18">
            <v>389150</v>
          </cell>
        </row>
        <row r="19">
          <cell r="C19">
            <v>0</v>
          </cell>
          <cell r="E19">
            <v>0</v>
          </cell>
          <cell r="AL19">
            <v>0</v>
          </cell>
        </row>
        <row r="20">
          <cell r="C20">
            <v>363</v>
          </cell>
          <cell r="E20">
            <v>363</v>
          </cell>
          <cell r="AL20">
            <v>3285150</v>
          </cell>
        </row>
        <row r="21">
          <cell r="C21">
            <v>0</v>
          </cell>
          <cell r="E21">
            <v>0</v>
          </cell>
          <cell r="AL21">
            <v>0</v>
          </cell>
        </row>
        <row r="22">
          <cell r="C22">
            <v>0</v>
          </cell>
          <cell r="E22">
            <v>0</v>
          </cell>
          <cell r="AL22">
            <v>0</v>
          </cell>
        </row>
        <row r="23">
          <cell r="C23">
            <v>0</v>
          </cell>
          <cell r="E23">
            <v>0</v>
          </cell>
          <cell r="AL23">
            <v>0</v>
          </cell>
        </row>
        <row r="24">
          <cell r="C24">
            <v>14</v>
          </cell>
          <cell r="E24">
            <v>14</v>
          </cell>
          <cell r="AL24">
            <v>126700</v>
          </cell>
        </row>
        <row r="25">
          <cell r="C25">
            <v>0</v>
          </cell>
          <cell r="E25">
            <v>0</v>
          </cell>
          <cell r="AL25">
            <v>0</v>
          </cell>
        </row>
        <row r="26">
          <cell r="C26">
            <v>1410</v>
          </cell>
          <cell r="E26">
            <v>1410</v>
          </cell>
          <cell r="AL26">
            <v>12760500</v>
          </cell>
        </row>
        <row r="27">
          <cell r="C27">
            <v>717</v>
          </cell>
          <cell r="E27">
            <v>717</v>
          </cell>
          <cell r="AL27">
            <v>6488850</v>
          </cell>
        </row>
        <row r="28">
          <cell r="C28">
            <v>377</v>
          </cell>
          <cell r="E28">
            <v>377</v>
          </cell>
          <cell r="AL28">
            <v>3411850</v>
          </cell>
        </row>
        <row r="29">
          <cell r="C29">
            <v>751</v>
          </cell>
          <cell r="E29">
            <v>751</v>
          </cell>
          <cell r="AL29">
            <v>6796550</v>
          </cell>
        </row>
        <row r="30">
          <cell r="C30">
            <v>155</v>
          </cell>
          <cell r="E30">
            <v>155</v>
          </cell>
          <cell r="AL30">
            <v>1402750</v>
          </cell>
        </row>
        <row r="31">
          <cell r="C31">
            <v>662</v>
          </cell>
          <cell r="E31">
            <v>662</v>
          </cell>
          <cell r="AL31">
            <v>5991100</v>
          </cell>
        </row>
        <row r="32">
          <cell r="C32">
            <v>0</v>
          </cell>
          <cell r="E32">
            <v>0</v>
          </cell>
          <cell r="AL32">
            <v>0</v>
          </cell>
        </row>
        <row r="33">
          <cell r="C33">
            <v>0</v>
          </cell>
          <cell r="E33">
            <v>0</v>
          </cell>
          <cell r="AL33">
            <v>0</v>
          </cell>
        </row>
        <row r="34">
          <cell r="C34">
            <v>76</v>
          </cell>
          <cell r="E34">
            <v>76</v>
          </cell>
          <cell r="AL34">
            <v>687800</v>
          </cell>
        </row>
        <row r="35">
          <cell r="C35">
            <v>0</v>
          </cell>
          <cell r="E35">
            <v>0</v>
          </cell>
          <cell r="AL35">
            <v>0</v>
          </cell>
        </row>
        <row r="36">
          <cell r="C36">
            <v>164</v>
          </cell>
          <cell r="E36">
            <v>164</v>
          </cell>
          <cell r="AL36">
            <v>1484200</v>
          </cell>
        </row>
        <row r="37">
          <cell r="C37">
            <v>18</v>
          </cell>
          <cell r="E37">
            <v>18</v>
          </cell>
          <cell r="AL37">
            <v>162900</v>
          </cell>
        </row>
        <row r="38">
          <cell r="C38">
            <v>0</v>
          </cell>
          <cell r="E38">
            <v>0</v>
          </cell>
          <cell r="AL38">
            <v>0</v>
          </cell>
        </row>
        <row r="39">
          <cell r="C39">
            <v>0</v>
          </cell>
          <cell r="E39">
            <v>0</v>
          </cell>
          <cell r="AL39">
            <v>0</v>
          </cell>
        </row>
        <row r="40">
          <cell r="C40">
            <v>44</v>
          </cell>
          <cell r="E40">
            <v>44</v>
          </cell>
          <cell r="AL40">
            <v>398200</v>
          </cell>
        </row>
        <row r="41">
          <cell r="C41">
            <v>57</v>
          </cell>
          <cell r="E41">
            <v>57</v>
          </cell>
          <cell r="AL41">
            <v>515850</v>
          </cell>
        </row>
        <row r="42">
          <cell r="C42">
            <v>55</v>
          </cell>
          <cell r="E42">
            <v>55</v>
          </cell>
          <cell r="AL42">
            <v>497750</v>
          </cell>
        </row>
        <row r="43">
          <cell r="C43">
            <v>0</v>
          </cell>
          <cell r="E43">
            <v>0</v>
          </cell>
          <cell r="AL43">
            <v>0</v>
          </cell>
        </row>
        <row r="44">
          <cell r="C44">
            <v>0</v>
          </cell>
          <cell r="E44">
            <v>0</v>
          </cell>
          <cell r="AL44">
            <v>0</v>
          </cell>
        </row>
        <row r="45">
          <cell r="C45">
            <v>0</v>
          </cell>
          <cell r="E45">
            <v>0</v>
          </cell>
          <cell r="AL45">
            <v>0</v>
          </cell>
        </row>
        <row r="46">
          <cell r="C46">
            <v>0</v>
          </cell>
          <cell r="E46">
            <v>0</v>
          </cell>
          <cell r="AL46">
            <v>0</v>
          </cell>
        </row>
        <row r="47">
          <cell r="C47">
            <v>0</v>
          </cell>
          <cell r="E47">
            <v>0</v>
          </cell>
          <cell r="AL47">
            <v>0</v>
          </cell>
        </row>
        <row r="48">
          <cell r="C48">
            <v>216</v>
          </cell>
          <cell r="E48">
            <v>216</v>
          </cell>
          <cell r="AL48">
            <v>1954800</v>
          </cell>
        </row>
        <row r="49">
          <cell r="C49">
            <v>0</v>
          </cell>
          <cell r="E49">
            <v>0</v>
          </cell>
          <cell r="AL49">
            <v>0</v>
          </cell>
        </row>
        <row r="50">
          <cell r="C50">
            <v>0</v>
          </cell>
          <cell r="E50">
            <v>0</v>
          </cell>
          <cell r="AL50">
            <v>0</v>
          </cell>
        </row>
        <row r="51">
          <cell r="C51">
            <v>105</v>
          </cell>
          <cell r="E51">
            <v>105</v>
          </cell>
          <cell r="AL51">
            <v>950250</v>
          </cell>
        </row>
        <row r="52">
          <cell r="C52">
            <v>0</v>
          </cell>
          <cell r="E52">
            <v>0</v>
          </cell>
          <cell r="AL52">
            <v>0</v>
          </cell>
        </row>
        <row r="53">
          <cell r="C53">
            <v>0</v>
          </cell>
          <cell r="E53">
            <v>0</v>
          </cell>
          <cell r="AL53">
            <v>0</v>
          </cell>
        </row>
        <row r="56">
          <cell r="C56">
            <v>0</v>
          </cell>
          <cell r="E56">
            <v>0</v>
          </cell>
          <cell r="AL56">
            <v>0</v>
          </cell>
        </row>
        <row r="57">
          <cell r="C57">
            <v>110</v>
          </cell>
          <cell r="E57">
            <v>110</v>
          </cell>
          <cell r="AL57">
            <v>1846900</v>
          </cell>
        </row>
        <row r="58">
          <cell r="C58">
            <v>4715</v>
          </cell>
          <cell r="E58">
            <v>4567</v>
          </cell>
          <cell r="AL58">
            <v>41331350</v>
          </cell>
        </row>
        <row r="62">
          <cell r="C62">
            <v>0</v>
          </cell>
          <cell r="E62">
            <v>0</v>
          </cell>
          <cell r="AL62">
            <v>0</v>
          </cell>
        </row>
        <row r="63">
          <cell r="C63">
            <v>0</v>
          </cell>
          <cell r="E63">
            <v>0</v>
          </cell>
          <cell r="AL63">
            <v>0</v>
          </cell>
        </row>
        <row r="64">
          <cell r="C64">
            <v>157</v>
          </cell>
          <cell r="E64">
            <v>157</v>
          </cell>
          <cell r="AL64">
            <v>301440</v>
          </cell>
        </row>
        <row r="65">
          <cell r="C65">
            <v>1070</v>
          </cell>
          <cell r="E65">
            <v>1070</v>
          </cell>
          <cell r="AL65">
            <v>1508700</v>
          </cell>
        </row>
        <row r="66">
          <cell r="C66">
            <v>802</v>
          </cell>
          <cell r="E66">
            <v>795</v>
          </cell>
          <cell r="AL66">
            <v>1120950</v>
          </cell>
        </row>
        <row r="67">
          <cell r="C67">
            <v>513</v>
          </cell>
          <cell r="E67">
            <v>513</v>
          </cell>
          <cell r="AL67">
            <v>723330</v>
          </cell>
        </row>
        <row r="69">
          <cell r="C69">
            <v>500</v>
          </cell>
        </row>
        <row r="70">
          <cell r="C70">
            <v>879</v>
          </cell>
        </row>
        <row r="121">
          <cell r="C121">
            <v>148</v>
          </cell>
          <cell r="E121">
            <v>148</v>
          </cell>
          <cell r="AL121">
            <v>1114440</v>
          </cell>
        </row>
        <row r="123">
          <cell r="C123">
            <v>0</v>
          </cell>
          <cell r="E123">
            <v>0</v>
          </cell>
          <cell r="AL123">
            <v>0</v>
          </cell>
        </row>
        <row r="128">
          <cell r="C128">
            <v>0</v>
          </cell>
          <cell r="E128">
            <v>0</v>
          </cell>
          <cell r="AL128">
            <v>0</v>
          </cell>
        </row>
        <row r="130">
          <cell r="C130">
            <v>17</v>
          </cell>
          <cell r="E130">
            <v>17</v>
          </cell>
          <cell r="AL130">
            <v>78880</v>
          </cell>
        </row>
        <row r="131">
          <cell r="C131">
            <v>0</v>
          </cell>
          <cell r="E131">
            <v>0</v>
          </cell>
          <cell r="AL131">
            <v>0</v>
          </cell>
        </row>
        <row r="132">
          <cell r="C132">
            <v>390</v>
          </cell>
          <cell r="E132">
            <v>390</v>
          </cell>
          <cell r="AL132">
            <v>304200</v>
          </cell>
        </row>
        <row r="133">
          <cell r="C133">
            <v>40</v>
          </cell>
          <cell r="E133">
            <v>40</v>
          </cell>
          <cell r="AL133">
            <v>102000</v>
          </cell>
        </row>
        <row r="134">
          <cell r="C134">
            <v>204</v>
          </cell>
          <cell r="E134">
            <v>204</v>
          </cell>
          <cell r="AL134">
            <v>520200</v>
          </cell>
        </row>
        <row r="135">
          <cell r="C135">
            <v>69</v>
          </cell>
          <cell r="E135">
            <v>69</v>
          </cell>
          <cell r="AL135">
            <v>175950</v>
          </cell>
        </row>
        <row r="137">
          <cell r="C137">
            <v>1145</v>
          </cell>
        </row>
        <row r="141">
          <cell r="C141">
            <v>30</v>
          </cell>
          <cell r="E141">
            <v>30</v>
          </cell>
          <cell r="AL141">
            <v>66300</v>
          </cell>
        </row>
        <row r="142">
          <cell r="C142">
            <v>271</v>
          </cell>
          <cell r="E142">
            <v>271</v>
          </cell>
          <cell r="AL142">
            <v>344170</v>
          </cell>
        </row>
        <row r="143">
          <cell r="C143">
            <v>25</v>
          </cell>
          <cell r="E143">
            <v>25</v>
          </cell>
          <cell r="AL143">
            <v>55250</v>
          </cell>
        </row>
        <row r="144">
          <cell r="C144">
            <v>0</v>
          </cell>
          <cell r="E144">
            <v>0</v>
          </cell>
          <cell r="AL144">
            <v>0</v>
          </cell>
        </row>
        <row r="145">
          <cell r="C145">
            <v>10</v>
          </cell>
          <cell r="E145">
            <v>10</v>
          </cell>
          <cell r="AL145">
            <v>22100</v>
          </cell>
        </row>
        <row r="147">
          <cell r="C147">
            <v>1026</v>
          </cell>
        </row>
        <row r="148">
          <cell r="C148">
            <v>0</v>
          </cell>
        </row>
        <row r="152">
          <cell r="C152">
            <v>2113</v>
          </cell>
          <cell r="E152">
            <v>2090</v>
          </cell>
          <cell r="AL152">
            <v>1776500</v>
          </cell>
        </row>
        <row r="156">
          <cell r="C156">
            <v>664</v>
          </cell>
          <cell r="E156">
            <v>664</v>
          </cell>
        </row>
        <row r="157">
          <cell r="C157">
            <v>20</v>
          </cell>
          <cell r="E157">
            <v>17</v>
          </cell>
        </row>
        <row r="158">
          <cell r="C158">
            <v>0</v>
          </cell>
          <cell r="E158">
            <v>0</v>
          </cell>
        </row>
        <row r="201">
          <cell r="C201">
            <v>1089</v>
          </cell>
          <cell r="E201">
            <v>1088</v>
          </cell>
          <cell r="AL201">
            <v>43922560</v>
          </cell>
        </row>
        <row r="202">
          <cell r="C202">
            <v>2329</v>
          </cell>
          <cell r="E202">
            <v>2323</v>
          </cell>
          <cell r="AL202">
            <v>105580350</v>
          </cell>
        </row>
        <row r="203">
          <cell r="C203">
            <v>702</v>
          </cell>
          <cell r="E203">
            <v>700</v>
          </cell>
          <cell r="AL203">
            <v>59164000</v>
          </cell>
        </row>
        <row r="204">
          <cell r="C204">
            <v>162</v>
          </cell>
          <cell r="E204">
            <v>162</v>
          </cell>
          <cell r="AL204">
            <v>13692240</v>
          </cell>
        </row>
        <row r="205">
          <cell r="C205">
            <v>0</v>
          </cell>
          <cell r="E205">
            <v>0</v>
          </cell>
          <cell r="AL205">
            <v>0</v>
          </cell>
        </row>
        <row r="206">
          <cell r="C206">
            <v>353</v>
          </cell>
          <cell r="E206">
            <v>352</v>
          </cell>
          <cell r="AL206">
            <v>61589440</v>
          </cell>
        </row>
        <row r="207">
          <cell r="C207">
            <v>0</v>
          </cell>
          <cell r="E207">
            <v>0</v>
          </cell>
          <cell r="AL207">
            <v>0</v>
          </cell>
        </row>
        <row r="208">
          <cell r="C208">
            <v>0</v>
          </cell>
          <cell r="E208">
            <v>0</v>
          </cell>
          <cell r="AL208">
            <v>0</v>
          </cell>
        </row>
        <row r="209">
          <cell r="C209">
            <v>470</v>
          </cell>
          <cell r="E209">
            <v>469</v>
          </cell>
          <cell r="AL209">
            <v>18956980</v>
          </cell>
        </row>
        <row r="210">
          <cell r="C210">
            <v>114</v>
          </cell>
          <cell r="E210">
            <v>114</v>
          </cell>
          <cell r="AL210">
            <v>930240</v>
          </cell>
        </row>
        <row r="211">
          <cell r="C211">
            <v>94</v>
          </cell>
          <cell r="E211">
            <v>94</v>
          </cell>
          <cell r="AL211">
            <v>7128020</v>
          </cell>
        </row>
        <row r="212">
          <cell r="C212">
            <v>0</v>
          </cell>
          <cell r="E212">
            <v>0</v>
          </cell>
          <cell r="AL212">
            <v>0</v>
          </cell>
        </row>
        <row r="213">
          <cell r="C213">
            <v>0</v>
          </cell>
          <cell r="E213">
            <v>0</v>
          </cell>
          <cell r="AL213">
            <v>0</v>
          </cell>
        </row>
        <row r="214">
          <cell r="C214">
            <v>0</v>
          </cell>
          <cell r="E214">
            <v>0</v>
          </cell>
          <cell r="AL214">
            <v>0</v>
          </cell>
        </row>
        <row r="215">
          <cell r="C215">
            <v>277</v>
          </cell>
          <cell r="E215">
            <v>277</v>
          </cell>
          <cell r="AL215">
            <v>16700330</v>
          </cell>
        </row>
        <row r="216">
          <cell r="C216">
            <v>563</v>
          </cell>
          <cell r="E216">
            <v>563</v>
          </cell>
          <cell r="AL216">
            <v>56536460</v>
          </cell>
        </row>
        <row r="300">
          <cell r="C300">
            <v>49339</v>
          </cell>
          <cell r="D300">
            <v>48721</v>
          </cell>
          <cell r="E300">
            <v>48721</v>
          </cell>
          <cell r="F300">
            <v>0</v>
          </cell>
          <cell r="G300">
            <v>618</v>
          </cell>
          <cell r="AA300">
            <v>17737</v>
          </cell>
          <cell r="AB300">
            <v>12432</v>
          </cell>
          <cell r="AC300">
            <v>19170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5</v>
          </cell>
          <cell r="AJ300">
            <v>0</v>
          </cell>
          <cell r="AL300">
            <v>94538720</v>
          </cell>
        </row>
        <row r="381">
          <cell r="C381">
            <v>56789</v>
          </cell>
          <cell r="D381">
            <v>56501</v>
          </cell>
          <cell r="E381">
            <v>56501</v>
          </cell>
          <cell r="F381">
            <v>0</v>
          </cell>
          <cell r="G381">
            <v>288</v>
          </cell>
          <cell r="AA381">
            <v>15644</v>
          </cell>
          <cell r="AB381">
            <v>21895</v>
          </cell>
          <cell r="AC381">
            <v>19250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129</v>
          </cell>
          <cell r="AJ381">
            <v>0</v>
          </cell>
          <cell r="AL381">
            <v>97825400</v>
          </cell>
        </row>
        <row r="427">
          <cell r="C427">
            <v>3843</v>
          </cell>
          <cell r="D427">
            <v>3828</v>
          </cell>
          <cell r="E427">
            <v>3828</v>
          </cell>
          <cell r="F427">
            <v>0</v>
          </cell>
          <cell r="G427">
            <v>15</v>
          </cell>
          <cell r="AA427">
            <v>243</v>
          </cell>
          <cell r="AB427">
            <v>3525</v>
          </cell>
          <cell r="AC427">
            <v>75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32</v>
          </cell>
          <cell r="AJ427">
            <v>0</v>
          </cell>
          <cell r="AL427">
            <v>19218250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  <cell r="AL442">
            <v>0</v>
          </cell>
        </row>
        <row r="522">
          <cell r="C522">
            <v>3894</v>
          </cell>
          <cell r="D522">
            <v>3874</v>
          </cell>
          <cell r="E522">
            <v>3874</v>
          </cell>
          <cell r="F522">
            <v>0</v>
          </cell>
          <cell r="G522">
            <v>20</v>
          </cell>
          <cell r="AA522">
            <v>1224</v>
          </cell>
          <cell r="AB522">
            <v>1119</v>
          </cell>
          <cell r="AC522">
            <v>1551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342</v>
          </cell>
          <cell r="AJ522">
            <v>0</v>
          </cell>
          <cell r="AL522">
            <v>23408930</v>
          </cell>
        </row>
        <row r="582">
          <cell r="C582">
            <v>4286</v>
          </cell>
          <cell r="D582">
            <v>4273</v>
          </cell>
          <cell r="E582">
            <v>4273</v>
          </cell>
          <cell r="F582">
            <v>0</v>
          </cell>
          <cell r="G582">
            <v>13</v>
          </cell>
          <cell r="AA582">
            <v>866</v>
          </cell>
          <cell r="AB582">
            <v>2886</v>
          </cell>
          <cell r="AC582">
            <v>534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11</v>
          </cell>
          <cell r="AJ582">
            <v>0</v>
          </cell>
          <cell r="AL582">
            <v>17974080</v>
          </cell>
        </row>
        <row r="602">
          <cell r="C602">
            <v>38</v>
          </cell>
          <cell r="D602">
            <v>38</v>
          </cell>
          <cell r="E602">
            <v>38</v>
          </cell>
          <cell r="F602">
            <v>0</v>
          </cell>
          <cell r="G602">
            <v>0</v>
          </cell>
          <cell r="AA602">
            <v>0</v>
          </cell>
          <cell r="AB602">
            <v>38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L602">
            <v>138940</v>
          </cell>
        </row>
        <row r="650">
          <cell r="C650">
            <v>3072</v>
          </cell>
          <cell r="D650">
            <v>3066</v>
          </cell>
          <cell r="E650">
            <v>3066</v>
          </cell>
          <cell r="F650">
            <v>0</v>
          </cell>
          <cell r="G650">
            <v>6</v>
          </cell>
          <cell r="AA650">
            <v>195</v>
          </cell>
          <cell r="AB650">
            <v>2093</v>
          </cell>
          <cell r="AC650">
            <v>784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29</v>
          </cell>
          <cell r="AJ650">
            <v>0</v>
          </cell>
          <cell r="AL650">
            <v>103960350</v>
          </cell>
        </row>
        <row r="660">
          <cell r="C660">
            <v>210</v>
          </cell>
          <cell r="D660">
            <v>194</v>
          </cell>
          <cell r="E660">
            <v>194</v>
          </cell>
          <cell r="F660">
            <v>0</v>
          </cell>
          <cell r="G660">
            <v>16</v>
          </cell>
          <cell r="AA660">
            <v>0</v>
          </cell>
          <cell r="AB660">
            <v>7</v>
          </cell>
          <cell r="AC660">
            <v>203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L660">
            <v>499150</v>
          </cell>
        </row>
        <row r="671">
          <cell r="C671">
            <v>7644</v>
          </cell>
          <cell r="D671">
            <v>7540</v>
          </cell>
          <cell r="E671">
            <v>7459</v>
          </cell>
          <cell r="F671">
            <v>81</v>
          </cell>
          <cell r="G671">
            <v>104</v>
          </cell>
          <cell r="AA671">
            <v>4238</v>
          </cell>
          <cell r="AB671">
            <v>1864</v>
          </cell>
          <cell r="AC671">
            <v>1542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</row>
        <row r="721">
          <cell r="C721">
            <v>127</v>
          </cell>
          <cell r="D721">
            <v>127</v>
          </cell>
          <cell r="E721">
            <v>127</v>
          </cell>
          <cell r="F721">
            <v>0</v>
          </cell>
          <cell r="G721">
            <v>0</v>
          </cell>
          <cell r="AA721">
            <v>25</v>
          </cell>
          <cell r="AB721">
            <v>63</v>
          </cell>
          <cell r="AC721">
            <v>39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27</v>
          </cell>
          <cell r="AJ721">
            <v>0</v>
          </cell>
          <cell r="AL721">
            <v>238830</v>
          </cell>
        </row>
        <row r="764">
          <cell r="C764">
            <v>3160</v>
          </cell>
          <cell r="D764">
            <v>3147</v>
          </cell>
          <cell r="E764">
            <v>3147</v>
          </cell>
          <cell r="F764">
            <v>0</v>
          </cell>
          <cell r="G764">
            <v>13</v>
          </cell>
          <cell r="AA764">
            <v>299</v>
          </cell>
          <cell r="AB764">
            <v>1923</v>
          </cell>
          <cell r="AC764">
            <v>938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1</v>
          </cell>
          <cell r="AJ764">
            <v>0</v>
          </cell>
          <cell r="AL764">
            <v>5680080</v>
          </cell>
        </row>
        <row r="824">
          <cell r="C824">
            <v>3179</v>
          </cell>
          <cell r="D824">
            <v>2993</v>
          </cell>
          <cell r="E824">
            <v>2993</v>
          </cell>
          <cell r="F824">
            <v>0</v>
          </cell>
          <cell r="G824">
            <v>186</v>
          </cell>
          <cell r="AA824">
            <v>357</v>
          </cell>
          <cell r="AB824">
            <v>646</v>
          </cell>
          <cell r="AC824">
            <v>2176</v>
          </cell>
          <cell r="AD824">
            <v>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L824">
            <v>35231680</v>
          </cell>
        </row>
        <row r="847">
          <cell r="F847">
            <v>0</v>
          </cell>
          <cell r="G847">
            <v>0</v>
          </cell>
          <cell r="AA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L847">
            <v>0</v>
          </cell>
        </row>
        <row r="877">
          <cell r="C877">
            <v>1908</v>
          </cell>
          <cell r="D877">
            <v>1856</v>
          </cell>
          <cell r="E877">
            <v>1856</v>
          </cell>
          <cell r="F877">
            <v>0</v>
          </cell>
          <cell r="G877">
            <v>52</v>
          </cell>
          <cell r="AA877">
            <v>205</v>
          </cell>
          <cell r="AB877">
            <v>358</v>
          </cell>
          <cell r="AC877">
            <v>1345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L877">
            <v>113876370</v>
          </cell>
        </row>
        <row r="879"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L879">
            <v>0</v>
          </cell>
        </row>
        <row r="880">
          <cell r="C880">
            <v>110</v>
          </cell>
          <cell r="D880">
            <v>109</v>
          </cell>
          <cell r="E880">
            <v>109</v>
          </cell>
          <cell r="F880">
            <v>0</v>
          </cell>
          <cell r="G880">
            <v>1</v>
          </cell>
          <cell r="AA880">
            <v>21</v>
          </cell>
          <cell r="AB880">
            <v>54</v>
          </cell>
          <cell r="AC880">
            <v>35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L880">
            <v>2587660</v>
          </cell>
        </row>
        <row r="902">
          <cell r="C902">
            <v>1058</v>
          </cell>
          <cell r="D902">
            <v>1046</v>
          </cell>
          <cell r="E902">
            <v>1046</v>
          </cell>
          <cell r="F902">
            <v>0</v>
          </cell>
          <cell r="G902">
            <v>12</v>
          </cell>
          <cell r="AA902">
            <v>404</v>
          </cell>
          <cell r="AB902">
            <v>432</v>
          </cell>
          <cell r="AC902">
            <v>222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L902">
            <v>22370180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49</v>
          </cell>
          <cell r="AJ944">
            <v>0</v>
          </cell>
          <cell r="AL944">
            <v>0</v>
          </cell>
        </row>
        <row r="988"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L997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48</v>
          </cell>
          <cell r="AJ1005">
            <v>0</v>
          </cell>
          <cell r="AL1005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L1014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0</v>
          </cell>
        </row>
        <row r="1031"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L1031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3"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L1054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L1057">
            <v>0</v>
          </cell>
        </row>
        <row r="1065"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L1065">
            <v>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L1071">
            <v>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L1081">
            <v>0</v>
          </cell>
        </row>
        <row r="1101"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4"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L1104">
            <v>0</v>
          </cell>
        </row>
        <row r="1178">
          <cell r="C1178">
            <v>15771</v>
          </cell>
          <cell r="D1178">
            <v>15771</v>
          </cell>
          <cell r="E1178">
            <v>15771</v>
          </cell>
          <cell r="F1178">
            <v>0</v>
          </cell>
          <cell r="G1178">
            <v>0</v>
          </cell>
          <cell r="AA1178">
            <v>11874</v>
          </cell>
          <cell r="AB1178">
            <v>3897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</row>
        <row r="1224">
          <cell r="C1224">
            <v>1235</v>
          </cell>
          <cell r="E1224">
            <v>1216</v>
          </cell>
          <cell r="AL1224">
            <v>6848740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285</v>
          </cell>
          <cell r="AJ1240">
            <v>0</v>
          </cell>
          <cell r="AL1240">
            <v>0</v>
          </cell>
        </row>
        <row r="1242">
          <cell r="C1242">
            <v>368</v>
          </cell>
          <cell r="E1242">
            <v>368</v>
          </cell>
          <cell r="AL1242">
            <v>1269600</v>
          </cell>
        </row>
        <row r="1243">
          <cell r="C1243">
            <v>435</v>
          </cell>
          <cell r="E1243">
            <v>435</v>
          </cell>
          <cell r="AL1243">
            <v>1500750</v>
          </cell>
        </row>
        <row r="1244">
          <cell r="C1244">
            <v>14</v>
          </cell>
          <cell r="E1244">
            <v>14</v>
          </cell>
          <cell r="AL1244">
            <v>192080</v>
          </cell>
        </row>
        <row r="1245">
          <cell r="C1245">
            <v>12</v>
          </cell>
          <cell r="E1245">
            <v>12</v>
          </cell>
          <cell r="AL1245">
            <v>192720</v>
          </cell>
        </row>
        <row r="1246">
          <cell r="C1246">
            <v>4</v>
          </cell>
          <cell r="E1246">
            <v>4</v>
          </cell>
          <cell r="AL1246">
            <v>145800</v>
          </cell>
        </row>
        <row r="1247">
          <cell r="C1247">
            <v>0</v>
          </cell>
          <cell r="E1247">
            <v>0</v>
          </cell>
          <cell r="AL1247">
            <v>0</v>
          </cell>
        </row>
        <row r="1248">
          <cell r="C1248">
            <v>0</v>
          </cell>
          <cell r="E1248">
            <v>0</v>
          </cell>
          <cell r="AL1248">
            <v>0</v>
          </cell>
        </row>
        <row r="1256">
          <cell r="C1256">
            <v>0</v>
          </cell>
        </row>
        <row r="1273">
          <cell r="C1273">
            <v>91</v>
          </cell>
          <cell r="E1273">
            <v>91</v>
          </cell>
        </row>
        <row r="1330">
          <cell r="C1330">
            <v>26</v>
          </cell>
          <cell r="D1330">
            <v>26</v>
          </cell>
          <cell r="E1330">
            <v>26</v>
          </cell>
          <cell r="F1330">
            <v>0</v>
          </cell>
          <cell r="G1330">
            <v>0</v>
          </cell>
          <cell r="AA1330">
            <v>12</v>
          </cell>
          <cell r="AB1330">
            <v>14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412">
          <cell r="C1412">
            <v>1</v>
          </cell>
          <cell r="H1412">
            <v>1</v>
          </cell>
          <cell r="I1412">
            <v>0</v>
          </cell>
          <cell r="J1412">
            <v>1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P1412">
            <v>0</v>
          </cell>
          <cell r="Q1412">
            <v>0</v>
          </cell>
          <cell r="S1412">
            <v>0</v>
          </cell>
          <cell r="T1412">
            <v>1</v>
          </cell>
          <cell r="V1412">
            <v>0</v>
          </cell>
          <cell r="W1412">
            <v>0</v>
          </cell>
          <cell r="Y1412">
            <v>0</v>
          </cell>
          <cell r="Z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L1412">
            <v>0</v>
          </cell>
        </row>
        <row r="1461">
          <cell r="C1461">
            <v>353</v>
          </cell>
          <cell r="D1461">
            <v>353</v>
          </cell>
          <cell r="E1461">
            <v>351</v>
          </cell>
          <cell r="F1461">
            <v>2</v>
          </cell>
          <cell r="G1461">
            <v>0</v>
          </cell>
          <cell r="AA1461">
            <v>36</v>
          </cell>
          <cell r="AB1461">
            <v>317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547">
          <cell r="C1547">
            <v>158</v>
          </cell>
          <cell r="H1547">
            <v>154</v>
          </cell>
          <cell r="I1547">
            <v>145</v>
          </cell>
          <cell r="J1547">
            <v>9</v>
          </cell>
          <cell r="K1547">
            <v>0</v>
          </cell>
          <cell r="L1547">
            <v>3</v>
          </cell>
          <cell r="M1547">
            <v>1</v>
          </cell>
          <cell r="N1547">
            <v>0</v>
          </cell>
          <cell r="P1547">
            <v>0</v>
          </cell>
          <cell r="Q1547">
            <v>6</v>
          </cell>
          <cell r="S1547">
            <v>0</v>
          </cell>
          <cell r="T1547">
            <v>124</v>
          </cell>
          <cell r="V1547">
            <v>0</v>
          </cell>
          <cell r="W1547">
            <v>0</v>
          </cell>
          <cell r="Y1547">
            <v>0</v>
          </cell>
          <cell r="Z1547">
            <v>0</v>
          </cell>
          <cell r="AD1547">
            <v>0</v>
          </cell>
          <cell r="AE1547">
            <v>90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L1547">
            <v>84790165</v>
          </cell>
        </row>
        <row r="1618">
          <cell r="C1618">
            <v>1308</v>
          </cell>
          <cell r="D1618">
            <v>1304</v>
          </cell>
          <cell r="E1618">
            <v>1304</v>
          </cell>
          <cell r="F1618">
            <v>0</v>
          </cell>
          <cell r="G1618">
            <v>4</v>
          </cell>
          <cell r="AA1618">
            <v>994</v>
          </cell>
          <cell r="AB1618">
            <v>313</v>
          </cell>
          <cell r="AC1618">
            <v>1</v>
          </cell>
          <cell r="AD1618">
            <v>0</v>
          </cell>
          <cell r="AE1618">
            <v>9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</row>
        <row r="1728">
          <cell r="C1728">
            <v>96</v>
          </cell>
          <cell r="H1728">
            <v>80</v>
          </cell>
          <cell r="I1728">
            <v>65</v>
          </cell>
          <cell r="J1728">
            <v>15</v>
          </cell>
          <cell r="K1728">
            <v>0</v>
          </cell>
          <cell r="L1728">
            <v>13</v>
          </cell>
          <cell r="M1728">
            <v>3</v>
          </cell>
          <cell r="N1728">
            <v>0</v>
          </cell>
          <cell r="P1728">
            <v>37</v>
          </cell>
          <cell r="Q1728">
            <v>12</v>
          </cell>
          <cell r="S1728">
            <v>11</v>
          </cell>
          <cell r="T1728">
            <v>6</v>
          </cell>
          <cell r="V1728">
            <v>0</v>
          </cell>
          <cell r="W1728">
            <v>0</v>
          </cell>
          <cell r="Y1728">
            <v>0</v>
          </cell>
          <cell r="Z1728">
            <v>1</v>
          </cell>
          <cell r="AD1728">
            <v>0</v>
          </cell>
          <cell r="AE1728">
            <v>35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L1728">
            <v>9150805</v>
          </cell>
        </row>
        <row r="1730">
          <cell r="C1730">
            <v>7</v>
          </cell>
          <cell r="D1730">
            <v>7</v>
          </cell>
          <cell r="E1730">
            <v>7</v>
          </cell>
          <cell r="F1730">
            <v>0</v>
          </cell>
          <cell r="G1730">
            <v>0</v>
          </cell>
          <cell r="AA1730">
            <v>0</v>
          </cell>
          <cell r="AB1730">
            <v>7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</row>
        <row r="1792">
          <cell r="C1792">
            <v>8</v>
          </cell>
          <cell r="H1792">
            <v>7</v>
          </cell>
          <cell r="I1792">
            <v>7</v>
          </cell>
          <cell r="J1792">
            <v>0</v>
          </cell>
          <cell r="K1792">
            <v>0</v>
          </cell>
          <cell r="L1792">
            <v>1</v>
          </cell>
          <cell r="M1792">
            <v>0</v>
          </cell>
          <cell r="N1792">
            <v>0</v>
          </cell>
          <cell r="P1792">
            <v>1</v>
          </cell>
          <cell r="Q1792">
            <v>4</v>
          </cell>
          <cell r="S1792">
            <v>0</v>
          </cell>
          <cell r="T1792">
            <v>2</v>
          </cell>
          <cell r="V1792">
            <v>0</v>
          </cell>
          <cell r="W1792">
            <v>0</v>
          </cell>
          <cell r="Y1792">
            <v>0</v>
          </cell>
          <cell r="Z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L1792">
            <v>1248090</v>
          </cell>
        </row>
        <row r="1866">
          <cell r="C1866">
            <v>64</v>
          </cell>
          <cell r="H1866">
            <v>52</v>
          </cell>
          <cell r="I1866">
            <v>52</v>
          </cell>
          <cell r="J1866">
            <v>0</v>
          </cell>
          <cell r="K1866">
            <v>0</v>
          </cell>
          <cell r="L1866">
            <v>12</v>
          </cell>
          <cell r="M1866">
            <v>0</v>
          </cell>
          <cell r="N1866">
            <v>0</v>
          </cell>
          <cell r="P1866">
            <v>1</v>
          </cell>
          <cell r="Q1866">
            <v>3</v>
          </cell>
          <cell r="S1866">
            <v>1</v>
          </cell>
          <cell r="T1866">
            <v>0</v>
          </cell>
          <cell r="V1866">
            <v>0</v>
          </cell>
          <cell r="W1866">
            <v>0</v>
          </cell>
          <cell r="Y1866">
            <v>0</v>
          </cell>
          <cell r="Z1866">
            <v>14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L1866">
            <v>4294175</v>
          </cell>
        </row>
        <row r="1883">
          <cell r="C1883">
            <v>15</v>
          </cell>
          <cell r="D1883">
            <v>15</v>
          </cell>
          <cell r="E1883">
            <v>15</v>
          </cell>
          <cell r="F1883">
            <v>0</v>
          </cell>
          <cell r="G1883">
            <v>0</v>
          </cell>
          <cell r="AA1883">
            <v>0</v>
          </cell>
          <cell r="AB1883">
            <v>15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</row>
        <row r="1909">
          <cell r="C1909">
            <v>55</v>
          </cell>
          <cell r="H1909">
            <v>50</v>
          </cell>
          <cell r="I1909">
            <v>49</v>
          </cell>
          <cell r="J1909">
            <v>1</v>
          </cell>
          <cell r="K1909">
            <v>1</v>
          </cell>
          <cell r="L1909">
            <v>4</v>
          </cell>
          <cell r="M1909">
            <v>0</v>
          </cell>
          <cell r="N1909">
            <v>0</v>
          </cell>
          <cell r="P1909">
            <v>0</v>
          </cell>
          <cell r="Q1909">
            <v>0</v>
          </cell>
          <cell r="S1909">
            <v>0</v>
          </cell>
          <cell r="T1909">
            <v>0</v>
          </cell>
          <cell r="V1909">
            <v>0</v>
          </cell>
          <cell r="W1909">
            <v>0</v>
          </cell>
          <cell r="Y1909">
            <v>0</v>
          </cell>
          <cell r="Z1909">
            <v>0</v>
          </cell>
          <cell r="AD1909">
            <v>0</v>
          </cell>
          <cell r="AE1909">
            <v>0</v>
          </cell>
          <cell r="AF1909">
            <v>0</v>
          </cell>
          <cell r="AG1909">
            <v>0</v>
          </cell>
          <cell r="AH1909">
            <v>0</v>
          </cell>
          <cell r="AI1909">
            <v>0</v>
          </cell>
          <cell r="AJ1909">
            <v>0</v>
          </cell>
          <cell r="AL1909">
            <v>2955670</v>
          </cell>
        </row>
        <row r="1983">
          <cell r="C1983">
            <v>1137</v>
          </cell>
          <cell r="D1983">
            <v>1112</v>
          </cell>
          <cell r="E1983">
            <v>1105</v>
          </cell>
          <cell r="F1983">
            <v>7</v>
          </cell>
          <cell r="G1983">
            <v>25</v>
          </cell>
          <cell r="AA1983">
            <v>362</v>
          </cell>
          <cell r="AB1983">
            <v>495</v>
          </cell>
          <cell r="AC1983">
            <v>280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</row>
        <row r="2057">
          <cell r="P2057">
            <v>0</v>
          </cell>
          <cell r="Q2057">
            <v>20</v>
          </cell>
          <cell r="S2057">
            <v>0</v>
          </cell>
          <cell r="T2057">
            <v>0</v>
          </cell>
          <cell r="V2057">
            <v>0</v>
          </cell>
          <cell r="W2057">
            <v>0</v>
          </cell>
          <cell r="Y2057">
            <v>0</v>
          </cell>
          <cell r="Z2057">
            <v>3</v>
          </cell>
        </row>
        <row r="2067">
          <cell r="P2067">
            <v>0</v>
          </cell>
          <cell r="Q2067">
            <v>0</v>
          </cell>
          <cell r="S2067">
            <v>0</v>
          </cell>
          <cell r="T2067">
            <v>0</v>
          </cell>
          <cell r="V2067">
            <v>0</v>
          </cell>
          <cell r="W2067">
            <v>0</v>
          </cell>
          <cell r="Y2067">
            <v>0</v>
          </cell>
          <cell r="Z2067">
            <v>0</v>
          </cell>
        </row>
        <row r="2068">
          <cell r="C2068">
            <v>25</v>
          </cell>
          <cell r="H2068">
            <v>23</v>
          </cell>
          <cell r="I2068">
            <v>18</v>
          </cell>
          <cell r="J2068">
            <v>5</v>
          </cell>
          <cell r="K2068">
            <v>0</v>
          </cell>
          <cell r="L2068">
            <v>1</v>
          </cell>
          <cell r="M2068">
            <v>1</v>
          </cell>
          <cell r="N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L2068">
            <v>30260920</v>
          </cell>
        </row>
        <row r="2167">
          <cell r="P2167">
            <v>0</v>
          </cell>
          <cell r="Q2167">
            <v>1</v>
          </cell>
          <cell r="S2167">
            <v>0</v>
          </cell>
          <cell r="T2167">
            <v>0</v>
          </cell>
          <cell r="V2167">
            <v>0</v>
          </cell>
          <cell r="W2167">
            <v>0</v>
          </cell>
          <cell r="Y2167">
            <v>0</v>
          </cell>
          <cell r="Z2167">
            <v>0</v>
          </cell>
        </row>
        <row r="2169">
          <cell r="P2169">
            <v>0</v>
          </cell>
          <cell r="Q2169">
            <v>0</v>
          </cell>
          <cell r="S2169">
            <v>0</v>
          </cell>
          <cell r="T2169">
            <v>0</v>
          </cell>
          <cell r="V2169">
            <v>0</v>
          </cell>
          <cell r="W2169">
            <v>0</v>
          </cell>
          <cell r="Y2169">
            <v>0</v>
          </cell>
          <cell r="Z2169">
            <v>0</v>
          </cell>
        </row>
        <row r="2170">
          <cell r="C2170">
            <v>2</v>
          </cell>
          <cell r="H2170">
            <v>2</v>
          </cell>
          <cell r="I2170">
            <v>2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L2170">
            <v>549820</v>
          </cell>
        </row>
        <row r="2212">
          <cell r="C2212">
            <v>24266</v>
          </cell>
          <cell r="D2212">
            <v>24266</v>
          </cell>
          <cell r="E2212">
            <v>23945</v>
          </cell>
          <cell r="F2212">
            <v>321</v>
          </cell>
          <cell r="G2212">
            <v>0</v>
          </cell>
          <cell r="AA2212">
            <v>23159</v>
          </cell>
          <cell r="AB2212">
            <v>1107</v>
          </cell>
          <cell r="AC2212">
            <v>0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0</v>
          </cell>
          <cell r="AJ2212">
            <v>0</v>
          </cell>
        </row>
        <row r="2282">
          <cell r="C2282">
            <v>421</v>
          </cell>
          <cell r="D2282">
            <v>421</v>
          </cell>
          <cell r="E2282">
            <v>421</v>
          </cell>
          <cell r="F2282">
            <v>0</v>
          </cell>
          <cell r="G2282">
            <v>0</v>
          </cell>
          <cell r="AA2282">
            <v>245</v>
          </cell>
          <cell r="AB2282">
            <v>155</v>
          </cell>
          <cell r="AC2282">
            <v>21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</row>
        <row r="2392">
          <cell r="P2392">
            <v>2</v>
          </cell>
          <cell r="Q2392">
            <v>74</v>
          </cell>
          <cell r="S2392">
            <v>5</v>
          </cell>
          <cell r="T2392">
            <v>30</v>
          </cell>
          <cell r="V2392">
            <v>0</v>
          </cell>
          <cell r="W2392">
            <v>0</v>
          </cell>
          <cell r="Y2392">
            <v>3</v>
          </cell>
          <cell r="Z2392">
            <v>99</v>
          </cell>
        </row>
        <row r="2397">
          <cell r="P2397">
            <v>0</v>
          </cell>
          <cell r="Q2397">
            <v>0</v>
          </cell>
          <cell r="S2397">
            <v>0</v>
          </cell>
          <cell r="T2397">
            <v>0</v>
          </cell>
          <cell r="V2397">
            <v>0</v>
          </cell>
          <cell r="W2397">
            <v>0</v>
          </cell>
          <cell r="Y2397">
            <v>0</v>
          </cell>
          <cell r="Z2397">
            <v>0</v>
          </cell>
        </row>
        <row r="2398">
          <cell r="C2398">
            <v>213</v>
          </cell>
          <cell r="H2398">
            <v>170</v>
          </cell>
          <cell r="I2398">
            <v>129</v>
          </cell>
          <cell r="J2398">
            <v>41</v>
          </cell>
          <cell r="K2398">
            <v>3</v>
          </cell>
          <cell r="L2398">
            <v>35</v>
          </cell>
          <cell r="M2398">
            <v>5</v>
          </cell>
          <cell r="N2398">
            <v>0</v>
          </cell>
          <cell r="AD2398">
            <v>1</v>
          </cell>
          <cell r="AE2398">
            <v>0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L2398">
            <v>43426730</v>
          </cell>
        </row>
        <row r="2438">
          <cell r="C2438">
            <v>19</v>
          </cell>
          <cell r="H2438">
            <v>16</v>
          </cell>
          <cell r="I2438">
            <v>8</v>
          </cell>
          <cell r="J2438">
            <v>8</v>
          </cell>
          <cell r="K2438">
            <v>1</v>
          </cell>
          <cell r="L2438">
            <v>1</v>
          </cell>
          <cell r="M2438">
            <v>0</v>
          </cell>
          <cell r="N2438">
            <v>1</v>
          </cell>
          <cell r="P2438">
            <v>0</v>
          </cell>
          <cell r="Q2438">
            <v>10</v>
          </cell>
          <cell r="S2438">
            <v>0</v>
          </cell>
          <cell r="T2438">
            <v>1</v>
          </cell>
          <cell r="V2438">
            <v>0</v>
          </cell>
          <cell r="W2438">
            <v>0</v>
          </cell>
          <cell r="Y2438">
            <v>0</v>
          </cell>
          <cell r="Z2438">
            <v>4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H2438">
            <v>0</v>
          </cell>
          <cell r="AI2438">
            <v>0</v>
          </cell>
          <cell r="AJ2438">
            <v>0</v>
          </cell>
          <cell r="AL2438">
            <v>1208840</v>
          </cell>
        </row>
        <row r="2467">
          <cell r="C2467">
            <v>648</v>
          </cell>
          <cell r="D2467">
            <v>641</v>
          </cell>
          <cell r="E2467">
            <v>571</v>
          </cell>
          <cell r="F2467">
            <v>70</v>
          </cell>
          <cell r="G2467">
            <v>7</v>
          </cell>
          <cell r="AA2467">
            <v>469</v>
          </cell>
          <cell r="AB2467">
            <v>4</v>
          </cell>
          <cell r="AC2467">
            <v>175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</row>
        <row r="2470">
          <cell r="C2470">
            <v>13</v>
          </cell>
          <cell r="D2470">
            <v>13</v>
          </cell>
          <cell r="E2470">
            <v>13</v>
          </cell>
          <cell r="F2470">
            <v>0</v>
          </cell>
          <cell r="G2470">
            <v>0</v>
          </cell>
          <cell r="AA2470">
            <v>13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  <cell r="AG2470">
            <v>0</v>
          </cell>
          <cell r="AH2470">
            <v>0</v>
          </cell>
          <cell r="AI2470">
            <v>0</v>
          </cell>
          <cell r="AJ2470">
            <v>0</v>
          </cell>
          <cell r="AL2470">
            <v>689000</v>
          </cell>
        </row>
        <row r="2471"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H2471">
            <v>0</v>
          </cell>
          <cell r="AI2471">
            <v>0</v>
          </cell>
          <cell r="AJ2471">
            <v>0</v>
          </cell>
          <cell r="AL2471">
            <v>0</v>
          </cell>
        </row>
        <row r="2472"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H2472">
            <v>0</v>
          </cell>
          <cell r="AI2472">
            <v>0</v>
          </cell>
          <cell r="AJ2472">
            <v>0</v>
          </cell>
          <cell r="AL2472">
            <v>0</v>
          </cell>
        </row>
        <row r="2473"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H2473">
            <v>0</v>
          </cell>
          <cell r="AI2473">
            <v>0</v>
          </cell>
          <cell r="AJ2473">
            <v>0</v>
          </cell>
          <cell r="AL2473">
            <v>0</v>
          </cell>
        </row>
        <row r="2474"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H2474">
            <v>0</v>
          </cell>
          <cell r="AI2474">
            <v>0</v>
          </cell>
          <cell r="AJ2474">
            <v>0</v>
          </cell>
          <cell r="AL2474">
            <v>0</v>
          </cell>
        </row>
        <row r="2475"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H2475">
            <v>0</v>
          </cell>
          <cell r="AI2475">
            <v>0</v>
          </cell>
          <cell r="AJ2475">
            <v>0</v>
          </cell>
          <cell r="AL2475">
            <v>0</v>
          </cell>
        </row>
        <row r="2476"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H2476">
            <v>0</v>
          </cell>
          <cell r="AI2476">
            <v>0</v>
          </cell>
          <cell r="AJ2476">
            <v>0</v>
          </cell>
          <cell r="AL2476">
            <v>0</v>
          </cell>
        </row>
        <row r="2477"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H2477">
            <v>0</v>
          </cell>
          <cell r="AI2477">
            <v>0</v>
          </cell>
          <cell r="AJ2477">
            <v>0</v>
          </cell>
          <cell r="AL2477">
            <v>0</v>
          </cell>
        </row>
        <row r="2478"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H2478">
            <v>0</v>
          </cell>
          <cell r="AI2478">
            <v>0</v>
          </cell>
          <cell r="AJ2478">
            <v>0</v>
          </cell>
          <cell r="AL2478">
            <v>0</v>
          </cell>
        </row>
        <row r="2479">
          <cell r="C2479">
            <v>1</v>
          </cell>
          <cell r="D2479">
            <v>1</v>
          </cell>
          <cell r="E2479">
            <v>1</v>
          </cell>
          <cell r="F2479">
            <v>0</v>
          </cell>
          <cell r="G2479">
            <v>0</v>
          </cell>
          <cell r="AA2479">
            <v>1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  <cell r="AF2479">
            <v>0</v>
          </cell>
          <cell r="AG2479">
            <v>0</v>
          </cell>
          <cell r="AH2479">
            <v>0</v>
          </cell>
          <cell r="AI2479">
            <v>0</v>
          </cell>
          <cell r="AJ2479">
            <v>0</v>
          </cell>
          <cell r="AL2479">
            <v>156050</v>
          </cell>
        </row>
        <row r="2480"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AA2480">
            <v>0</v>
          </cell>
          <cell r="AB2480">
            <v>0</v>
          </cell>
          <cell r="AC2480">
            <v>0</v>
          </cell>
          <cell r="AD2480">
            <v>0</v>
          </cell>
          <cell r="AE2480">
            <v>0</v>
          </cell>
          <cell r="AF2480">
            <v>0</v>
          </cell>
          <cell r="AG2480">
            <v>0</v>
          </cell>
          <cell r="AH2480">
            <v>0</v>
          </cell>
          <cell r="AI2480">
            <v>0</v>
          </cell>
          <cell r="AJ2480">
            <v>0</v>
          </cell>
          <cell r="AL2480">
            <v>0</v>
          </cell>
        </row>
        <row r="2561">
          <cell r="C2561">
            <v>45</v>
          </cell>
          <cell r="H2561">
            <v>41</v>
          </cell>
          <cell r="I2561">
            <v>33</v>
          </cell>
          <cell r="J2561">
            <v>8</v>
          </cell>
          <cell r="K2561">
            <v>0</v>
          </cell>
          <cell r="L2561">
            <v>4</v>
          </cell>
          <cell r="M2561">
            <v>0</v>
          </cell>
          <cell r="N2561">
            <v>0</v>
          </cell>
          <cell r="P2561">
            <v>9</v>
          </cell>
          <cell r="Q2561">
            <v>15</v>
          </cell>
          <cell r="S2561">
            <v>18</v>
          </cell>
          <cell r="T2561">
            <v>3</v>
          </cell>
          <cell r="V2561">
            <v>0</v>
          </cell>
          <cell r="W2561">
            <v>0</v>
          </cell>
          <cell r="Y2561">
            <v>0</v>
          </cell>
          <cell r="Z2561">
            <v>0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H2561">
            <v>0</v>
          </cell>
          <cell r="AI2561">
            <v>0</v>
          </cell>
          <cell r="AJ2561">
            <v>0</v>
          </cell>
          <cell r="AL2561">
            <v>9896780</v>
          </cell>
        </row>
        <row r="2593">
          <cell r="C2593">
            <v>1487</v>
          </cell>
          <cell r="D2593">
            <v>1480</v>
          </cell>
          <cell r="E2593">
            <v>1043</v>
          </cell>
          <cell r="F2593">
            <v>437</v>
          </cell>
          <cell r="G2593">
            <v>7</v>
          </cell>
          <cell r="AA2593">
            <v>1320</v>
          </cell>
          <cell r="AB2593">
            <v>123</v>
          </cell>
          <cell r="AC2593">
            <v>44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H2593">
            <v>0</v>
          </cell>
          <cell r="AI2593">
            <v>0</v>
          </cell>
          <cell r="AJ2593">
            <v>0</v>
          </cell>
        </row>
        <row r="2600">
          <cell r="C2600">
            <v>22</v>
          </cell>
          <cell r="H2600">
            <v>21</v>
          </cell>
          <cell r="I2600">
            <v>20</v>
          </cell>
          <cell r="J2600">
            <v>1</v>
          </cell>
          <cell r="K2600">
            <v>0</v>
          </cell>
          <cell r="L2600">
            <v>1</v>
          </cell>
          <cell r="M2600">
            <v>0</v>
          </cell>
          <cell r="N2600">
            <v>0</v>
          </cell>
          <cell r="P2600">
            <v>0</v>
          </cell>
          <cell r="Q2600">
            <v>17</v>
          </cell>
          <cell r="S2600">
            <v>0</v>
          </cell>
          <cell r="T2600">
            <v>2</v>
          </cell>
          <cell r="V2600">
            <v>0</v>
          </cell>
          <cell r="W2600">
            <v>0</v>
          </cell>
          <cell r="Y2600">
            <v>0</v>
          </cell>
          <cell r="Z2600">
            <v>0</v>
          </cell>
          <cell r="AD2600">
            <v>0</v>
          </cell>
          <cell r="AE2600">
            <v>6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L2600">
            <v>4520840</v>
          </cell>
        </row>
        <row r="2640">
          <cell r="C2640">
            <v>70</v>
          </cell>
          <cell r="H2640">
            <v>63</v>
          </cell>
          <cell r="I2640">
            <v>44</v>
          </cell>
          <cell r="J2640">
            <v>19</v>
          </cell>
          <cell r="K2640">
            <v>1</v>
          </cell>
          <cell r="L2640">
            <v>2</v>
          </cell>
          <cell r="M2640">
            <v>4</v>
          </cell>
          <cell r="N2640">
            <v>0</v>
          </cell>
          <cell r="P2640">
            <v>0</v>
          </cell>
          <cell r="Q2640">
            <v>44</v>
          </cell>
          <cell r="S2640">
            <v>0</v>
          </cell>
          <cell r="T2640">
            <v>16</v>
          </cell>
          <cell r="V2640">
            <v>0</v>
          </cell>
          <cell r="W2640">
            <v>0</v>
          </cell>
          <cell r="Y2640">
            <v>0</v>
          </cell>
          <cell r="Z2640">
            <v>9</v>
          </cell>
          <cell r="AD2640">
            <v>4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L2640">
            <v>9377520</v>
          </cell>
        </row>
        <row r="2642">
          <cell r="C2642">
            <v>8</v>
          </cell>
        </row>
        <row r="2643">
          <cell r="C2643">
            <v>11</v>
          </cell>
        </row>
        <row r="2644">
          <cell r="C2644">
            <v>4</v>
          </cell>
        </row>
        <row r="2646">
          <cell r="C2646">
            <v>81</v>
          </cell>
          <cell r="H2646">
            <v>78</v>
          </cell>
          <cell r="I2646">
            <v>24</v>
          </cell>
          <cell r="J2646">
            <v>54</v>
          </cell>
          <cell r="K2646">
            <v>3</v>
          </cell>
          <cell r="L2646">
            <v>0</v>
          </cell>
          <cell r="M2646">
            <v>0</v>
          </cell>
          <cell r="N2646">
            <v>0</v>
          </cell>
          <cell r="AD2646">
            <v>0</v>
          </cell>
          <cell r="AE2646">
            <v>0</v>
          </cell>
          <cell r="AF2646">
            <v>0</v>
          </cell>
          <cell r="AG2646">
            <v>0</v>
          </cell>
          <cell r="AH2646">
            <v>0</v>
          </cell>
          <cell r="AI2646">
            <v>0</v>
          </cell>
          <cell r="AJ2646">
            <v>0</v>
          </cell>
          <cell r="AL2646">
            <v>3944640</v>
          </cell>
        </row>
        <row r="2647">
          <cell r="C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0</v>
          </cell>
          <cell r="AH2647">
            <v>0</v>
          </cell>
          <cell r="AI2647">
            <v>0</v>
          </cell>
          <cell r="AJ2647">
            <v>0</v>
          </cell>
          <cell r="AL2647">
            <v>0</v>
          </cell>
        </row>
        <row r="2648">
          <cell r="C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AD2648">
            <v>0</v>
          </cell>
          <cell r="AE2648">
            <v>0</v>
          </cell>
          <cell r="AF2648">
            <v>0</v>
          </cell>
          <cell r="AG2648">
            <v>0</v>
          </cell>
          <cell r="AH2648">
            <v>0</v>
          </cell>
          <cell r="AI2648">
            <v>0</v>
          </cell>
          <cell r="AJ2648">
            <v>0</v>
          </cell>
          <cell r="AL2648">
            <v>0</v>
          </cell>
        </row>
        <row r="2649">
          <cell r="C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AD2649">
            <v>0</v>
          </cell>
          <cell r="AE2649">
            <v>0</v>
          </cell>
          <cell r="AF2649">
            <v>0</v>
          </cell>
          <cell r="AG2649">
            <v>0</v>
          </cell>
          <cell r="AH2649">
            <v>0</v>
          </cell>
          <cell r="AI2649">
            <v>0</v>
          </cell>
          <cell r="AJ2649">
            <v>0</v>
          </cell>
          <cell r="AL2649">
            <v>0</v>
          </cell>
        </row>
        <row r="2650">
          <cell r="C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AD2650">
            <v>0</v>
          </cell>
          <cell r="AE2650">
            <v>0</v>
          </cell>
          <cell r="AF2650">
            <v>0</v>
          </cell>
          <cell r="AG2650">
            <v>0</v>
          </cell>
          <cell r="AH2650">
            <v>0</v>
          </cell>
          <cell r="AI2650">
            <v>0</v>
          </cell>
          <cell r="AJ2650">
            <v>0</v>
          </cell>
          <cell r="AL2650">
            <v>0</v>
          </cell>
        </row>
        <row r="2651">
          <cell r="C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AD2651">
            <v>0</v>
          </cell>
          <cell r="AE2651">
            <v>0</v>
          </cell>
          <cell r="AF2651">
            <v>0</v>
          </cell>
          <cell r="AG2651">
            <v>0</v>
          </cell>
          <cell r="AH2651">
            <v>0</v>
          </cell>
          <cell r="AI2651">
            <v>0</v>
          </cell>
          <cell r="AJ2651">
            <v>0</v>
          </cell>
          <cell r="AL2651">
            <v>0</v>
          </cell>
        </row>
        <row r="2652">
          <cell r="C2652">
            <v>1</v>
          </cell>
          <cell r="H2652">
            <v>1</v>
          </cell>
          <cell r="I2652">
            <v>1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AD2652">
            <v>0</v>
          </cell>
          <cell r="AE2652">
            <v>0</v>
          </cell>
          <cell r="AF2652">
            <v>0</v>
          </cell>
          <cell r="AG2652">
            <v>0</v>
          </cell>
          <cell r="AH2652">
            <v>0</v>
          </cell>
          <cell r="AI2652">
            <v>0</v>
          </cell>
          <cell r="AJ2652">
            <v>0</v>
          </cell>
          <cell r="AL2652">
            <v>87640</v>
          </cell>
        </row>
        <row r="2653">
          <cell r="C2653">
            <v>56</v>
          </cell>
          <cell r="E2653">
            <v>50</v>
          </cell>
          <cell r="AL2653">
            <v>8217500</v>
          </cell>
        </row>
        <row r="2654">
          <cell r="C2654">
            <v>0</v>
          </cell>
          <cell r="E2654">
            <v>0</v>
          </cell>
          <cell r="AL2654">
            <v>0</v>
          </cell>
        </row>
        <row r="2655">
          <cell r="P2655">
            <v>1</v>
          </cell>
          <cell r="Q2655">
            <v>56</v>
          </cell>
          <cell r="S2655">
            <v>0</v>
          </cell>
          <cell r="T2655">
            <v>0</v>
          </cell>
          <cell r="V2655">
            <v>0</v>
          </cell>
          <cell r="W2655">
            <v>0</v>
          </cell>
          <cell r="Y2655">
            <v>0</v>
          </cell>
          <cell r="Z2655">
            <v>25</v>
          </cell>
        </row>
        <row r="2674">
          <cell r="C2674">
            <v>597</v>
          </cell>
          <cell r="D2674">
            <v>591</v>
          </cell>
          <cell r="E2674">
            <v>591</v>
          </cell>
          <cell r="F2674">
            <v>0</v>
          </cell>
          <cell r="G2674">
            <v>6</v>
          </cell>
          <cell r="AA2674">
            <v>0</v>
          </cell>
          <cell r="AB2674">
            <v>528</v>
          </cell>
          <cell r="AC2674">
            <v>69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</row>
        <row r="2882">
          <cell r="P2882">
            <v>7</v>
          </cell>
          <cell r="Q2882">
            <v>50</v>
          </cell>
          <cell r="S2882">
            <v>1</v>
          </cell>
          <cell r="T2882">
            <v>17</v>
          </cell>
          <cell r="V2882">
            <v>0</v>
          </cell>
          <cell r="W2882">
            <v>0</v>
          </cell>
          <cell r="Y2882">
            <v>0</v>
          </cell>
          <cell r="Z2882">
            <v>6</v>
          </cell>
        </row>
        <row r="2885">
          <cell r="C2885">
            <v>2</v>
          </cell>
          <cell r="I2885">
            <v>2</v>
          </cell>
        </row>
        <row r="2886">
          <cell r="C2886">
            <v>6</v>
          </cell>
          <cell r="I2886">
            <v>6</v>
          </cell>
        </row>
        <row r="2887">
          <cell r="C2887">
            <v>1</v>
          </cell>
          <cell r="I2887">
            <v>1</v>
          </cell>
        </row>
        <row r="2889">
          <cell r="C2889">
            <v>91</v>
          </cell>
          <cell r="H2889">
            <v>83</v>
          </cell>
          <cell r="I2889">
            <v>71</v>
          </cell>
          <cell r="J2889">
            <v>12</v>
          </cell>
          <cell r="K2889">
            <v>3</v>
          </cell>
          <cell r="L2889">
            <v>5</v>
          </cell>
          <cell r="M2889">
            <v>0</v>
          </cell>
          <cell r="N2889">
            <v>0</v>
          </cell>
          <cell r="AD2889">
            <v>0</v>
          </cell>
          <cell r="AE2889">
            <v>2</v>
          </cell>
          <cell r="AF2889">
            <v>0</v>
          </cell>
          <cell r="AG2889">
            <v>0</v>
          </cell>
          <cell r="AH2889">
            <v>0</v>
          </cell>
          <cell r="AI2889">
            <v>0</v>
          </cell>
          <cell r="AJ2889">
            <v>0</v>
          </cell>
          <cell r="AL2889">
            <v>22382300</v>
          </cell>
        </row>
        <row r="2894">
          <cell r="C2894">
            <v>4</v>
          </cell>
          <cell r="H2894">
            <v>2</v>
          </cell>
          <cell r="I2894">
            <v>2</v>
          </cell>
          <cell r="J2894">
            <v>0</v>
          </cell>
          <cell r="K2894">
            <v>0</v>
          </cell>
          <cell r="L2894">
            <v>2</v>
          </cell>
          <cell r="M2894">
            <v>0</v>
          </cell>
          <cell r="N2894">
            <v>0</v>
          </cell>
          <cell r="P2894">
            <v>0</v>
          </cell>
          <cell r="Q2894">
            <v>4</v>
          </cell>
          <cell r="S2894">
            <v>0</v>
          </cell>
          <cell r="T2894">
            <v>0</v>
          </cell>
          <cell r="V2894">
            <v>0</v>
          </cell>
          <cell r="W2894">
            <v>0</v>
          </cell>
          <cell r="Y2894">
            <v>0</v>
          </cell>
          <cell r="Z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H2894">
            <v>0</v>
          </cell>
          <cell r="AI2894">
            <v>0</v>
          </cell>
          <cell r="AJ2894">
            <v>0</v>
          </cell>
          <cell r="AL2894">
            <v>383520</v>
          </cell>
        </row>
        <row r="2960">
          <cell r="C2960">
            <v>41</v>
          </cell>
          <cell r="E2960">
            <v>41</v>
          </cell>
        </row>
        <row r="2964">
          <cell r="C2964">
            <v>36</v>
          </cell>
          <cell r="E2964">
            <v>36</v>
          </cell>
          <cell r="AL2964">
            <v>1283400</v>
          </cell>
        </row>
        <row r="2970">
          <cell r="C2970">
            <v>907</v>
          </cell>
          <cell r="E2970">
            <v>716</v>
          </cell>
        </row>
        <row r="2972">
          <cell r="C2972">
            <v>131</v>
          </cell>
          <cell r="E2972">
            <v>131</v>
          </cell>
          <cell r="AL2972">
            <v>3077190</v>
          </cell>
        </row>
        <row r="2973">
          <cell r="C2973">
            <v>257</v>
          </cell>
          <cell r="E2973">
            <v>257</v>
          </cell>
          <cell r="AL2973">
            <v>18989730</v>
          </cell>
        </row>
        <row r="2974">
          <cell r="C2974">
            <v>0</v>
          </cell>
          <cell r="E2974">
            <v>0</v>
          </cell>
          <cell r="AL2974">
            <v>0</v>
          </cell>
        </row>
        <row r="2975">
          <cell r="C2975">
            <v>299</v>
          </cell>
          <cell r="E2975">
            <v>292</v>
          </cell>
          <cell r="AL2975">
            <v>943160</v>
          </cell>
        </row>
        <row r="2976">
          <cell r="C2976">
            <v>0</v>
          </cell>
          <cell r="E2976">
            <v>0</v>
          </cell>
          <cell r="AL2976">
            <v>0</v>
          </cell>
        </row>
        <row r="2977">
          <cell r="C2977">
            <v>0</v>
          </cell>
          <cell r="E2977">
            <v>0</v>
          </cell>
          <cell r="AL2977">
            <v>0</v>
          </cell>
        </row>
        <row r="2978">
          <cell r="C2978">
            <v>0</v>
          </cell>
          <cell r="E2978">
            <v>0</v>
          </cell>
          <cell r="AL2978">
            <v>0</v>
          </cell>
        </row>
        <row r="2997">
          <cell r="C2997">
            <v>946</v>
          </cell>
          <cell r="E2997">
            <v>946</v>
          </cell>
          <cell r="AL2997">
            <v>4083640</v>
          </cell>
        </row>
        <row r="3016">
          <cell r="C3016">
            <v>748</v>
          </cell>
          <cell r="E3016">
            <v>748</v>
          </cell>
          <cell r="AL3016">
            <v>4480920</v>
          </cell>
        </row>
        <row r="3034">
          <cell r="C3034">
            <v>273</v>
          </cell>
          <cell r="E3034">
            <v>273</v>
          </cell>
          <cell r="AL3034">
            <v>2480730</v>
          </cell>
        </row>
        <row r="3066">
          <cell r="C3066">
            <v>90</v>
          </cell>
          <cell r="E3066">
            <v>90</v>
          </cell>
          <cell r="AL3066">
            <v>8618800</v>
          </cell>
        </row>
        <row r="3094">
          <cell r="C3094">
            <v>116</v>
          </cell>
          <cell r="I3094">
            <v>57</v>
          </cell>
          <cell r="L3094">
            <v>59</v>
          </cell>
          <cell r="P3094">
            <v>0</v>
          </cell>
          <cell r="Q3094">
            <v>4</v>
          </cell>
          <cell r="S3094">
            <v>0</v>
          </cell>
          <cell r="T3094">
            <v>0</v>
          </cell>
          <cell r="V3094">
            <v>0</v>
          </cell>
          <cell r="W3094">
            <v>0</v>
          </cell>
          <cell r="Y3094">
            <v>0</v>
          </cell>
          <cell r="Z3094">
            <v>0</v>
          </cell>
          <cell r="AD3094">
            <v>0</v>
          </cell>
          <cell r="AE3094">
            <v>0</v>
          </cell>
          <cell r="AF3094">
            <v>0</v>
          </cell>
          <cell r="AG3094">
            <v>0</v>
          </cell>
          <cell r="AH3094">
            <v>0</v>
          </cell>
          <cell r="AI3094">
            <v>0</v>
          </cell>
          <cell r="AJ3094">
            <v>0</v>
          </cell>
          <cell r="AL3094">
            <v>1948010</v>
          </cell>
        </row>
        <row r="3105">
          <cell r="C3105">
            <v>116</v>
          </cell>
          <cell r="H3105">
            <v>57</v>
          </cell>
          <cell r="I3105">
            <v>57</v>
          </cell>
          <cell r="J3105">
            <v>0</v>
          </cell>
          <cell r="K3105">
            <v>0</v>
          </cell>
          <cell r="L3105">
            <v>59</v>
          </cell>
          <cell r="M3105">
            <v>0</v>
          </cell>
          <cell r="N3105">
            <v>0</v>
          </cell>
        </row>
        <row r="3155">
          <cell r="C3155">
            <v>8</v>
          </cell>
        </row>
        <row r="3158">
          <cell r="C3158">
            <v>113</v>
          </cell>
          <cell r="E3158">
            <v>113</v>
          </cell>
          <cell r="AL3158">
            <v>2780930</v>
          </cell>
        </row>
        <row r="3159">
          <cell r="C3159">
            <v>32</v>
          </cell>
          <cell r="E3159">
            <v>32</v>
          </cell>
          <cell r="AL3159">
            <v>9872000</v>
          </cell>
        </row>
        <row r="3170">
          <cell r="C3170">
            <v>3</v>
          </cell>
          <cell r="E3170">
            <v>3</v>
          </cell>
          <cell r="AL3170">
            <v>26370</v>
          </cell>
        </row>
        <row r="3171">
          <cell r="C3171">
            <v>0</v>
          </cell>
          <cell r="E3171">
            <v>0</v>
          </cell>
          <cell r="AL3171">
            <v>0</v>
          </cell>
        </row>
        <row r="3172">
          <cell r="C3172">
            <v>3</v>
          </cell>
          <cell r="E3172">
            <v>3</v>
          </cell>
          <cell r="AL3172">
            <v>52860</v>
          </cell>
        </row>
        <row r="3173">
          <cell r="C3173">
            <v>0</v>
          </cell>
          <cell r="E3173">
            <v>0</v>
          </cell>
          <cell r="AL3173">
            <v>0</v>
          </cell>
        </row>
        <row r="3174">
          <cell r="C3174">
            <v>0</v>
          </cell>
          <cell r="E3174">
            <v>0</v>
          </cell>
          <cell r="AL3174">
            <v>0</v>
          </cell>
        </row>
      </sheetData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2023</v>
          </cell>
        </row>
      </sheetData>
      <sheetData sheetId="1">
        <row r="6">
          <cell r="C6">
            <v>194</v>
          </cell>
          <cell r="E6">
            <v>194</v>
          </cell>
          <cell r="AL6">
            <v>1755700</v>
          </cell>
        </row>
        <row r="7">
          <cell r="C7">
            <v>0</v>
          </cell>
          <cell r="E7">
            <v>0</v>
          </cell>
          <cell r="AL7">
            <v>0</v>
          </cell>
        </row>
        <row r="8">
          <cell r="C8">
            <v>0</v>
          </cell>
          <cell r="E8">
            <v>0</v>
          </cell>
          <cell r="AL8">
            <v>0</v>
          </cell>
        </row>
        <row r="9">
          <cell r="C9">
            <v>296</v>
          </cell>
          <cell r="E9">
            <v>296</v>
          </cell>
          <cell r="AL9">
            <v>2678800</v>
          </cell>
        </row>
        <row r="10">
          <cell r="C10">
            <v>301</v>
          </cell>
          <cell r="E10">
            <v>301</v>
          </cell>
          <cell r="AL10">
            <v>2724050</v>
          </cell>
        </row>
        <row r="11">
          <cell r="C11">
            <v>0</v>
          </cell>
          <cell r="E11">
            <v>0</v>
          </cell>
          <cell r="AL11">
            <v>0</v>
          </cell>
        </row>
        <row r="12">
          <cell r="C12">
            <v>57</v>
          </cell>
          <cell r="E12">
            <v>57</v>
          </cell>
          <cell r="AL12">
            <v>515850</v>
          </cell>
        </row>
        <row r="13">
          <cell r="C13">
            <v>0</v>
          </cell>
          <cell r="E13">
            <v>0</v>
          </cell>
          <cell r="AL13">
            <v>0</v>
          </cell>
        </row>
        <row r="14">
          <cell r="C14">
            <v>187</v>
          </cell>
          <cell r="E14">
            <v>187</v>
          </cell>
          <cell r="AL14">
            <v>1692350</v>
          </cell>
        </row>
        <row r="15">
          <cell r="C15">
            <v>171</v>
          </cell>
          <cell r="E15">
            <v>171</v>
          </cell>
          <cell r="AL15">
            <v>1547550</v>
          </cell>
        </row>
        <row r="16">
          <cell r="C16">
            <v>0</v>
          </cell>
          <cell r="E16">
            <v>0</v>
          </cell>
          <cell r="AL16">
            <v>0</v>
          </cell>
        </row>
        <row r="17">
          <cell r="C17">
            <v>331</v>
          </cell>
          <cell r="E17">
            <v>331</v>
          </cell>
          <cell r="AL17">
            <v>2995550</v>
          </cell>
        </row>
        <row r="18">
          <cell r="C18">
            <v>51</v>
          </cell>
          <cell r="E18">
            <v>51</v>
          </cell>
          <cell r="AL18">
            <v>461550</v>
          </cell>
        </row>
        <row r="19">
          <cell r="C19">
            <v>0</v>
          </cell>
          <cell r="E19">
            <v>0</v>
          </cell>
          <cell r="AL19">
            <v>0</v>
          </cell>
        </row>
        <row r="20">
          <cell r="C20">
            <v>389</v>
          </cell>
          <cell r="E20">
            <v>389</v>
          </cell>
          <cell r="AL20">
            <v>3520450</v>
          </cell>
        </row>
        <row r="21">
          <cell r="C21">
            <v>0</v>
          </cell>
          <cell r="E21">
            <v>0</v>
          </cell>
          <cell r="AL21">
            <v>0</v>
          </cell>
        </row>
        <row r="22">
          <cell r="C22">
            <v>0</v>
          </cell>
          <cell r="E22">
            <v>0</v>
          </cell>
          <cell r="AL22">
            <v>0</v>
          </cell>
        </row>
        <row r="23">
          <cell r="C23">
            <v>0</v>
          </cell>
          <cell r="E23">
            <v>0</v>
          </cell>
          <cell r="AL23">
            <v>0</v>
          </cell>
        </row>
        <row r="24">
          <cell r="C24">
            <v>11</v>
          </cell>
          <cell r="E24">
            <v>11</v>
          </cell>
          <cell r="AL24">
            <v>99550</v>
          </cell>
        </row>
        <row r="25">
          <cell r="C25">
            <v>0</v>
          </cell>
          <cell r="E25">
            <v>0</v>
          </cell>
          <cell r="AL25">
            <v>0</v>
          </cell>
        </row>
        <row r="26">
          <cell r="C26">
            <v>1603</v>
          </cell>
          <cell r="E26">
            <v>1603</v>
          </cell>
          <cell r="AL26">
            <v>14507150</v>
          </cell>
        </row>
        <row r="27">
          <cell r="C27">
            <v>848</v>
          </cell>
          <cell r="E27">
            <v>848</v>
          </cell>
          <cell r="AL27">
            <v>7674400</v>
          </cell>
        </row>
        <row r="28">
          <cell r="C28">
            <v>535</v>
          </cell>
          <cell r="E28">
            <v>535</v>
          </cell>
          <cell r="AL28">
            <v>4841750</v>
          </cell>
        </row>
        <row r="29">
          <cell r="C29">
            <v>794</v>
          </cell>
          <cell r="E29">
            <v>794</v>
          </cell>
          <cell r="AL29">
            <v>7185700</v>
          </cell>
        </row>
        <row r="30">
          <cell r="C30">
            <v>156</v>
          </cell>
          <cell r="E30">
            <v>156</v>
          </cell>
          <cell r="AL30">
            <v>1411800</v>
          </cell>
        </row>
        <row r="31">
          <cell r="C31">
            <v>737</v>
          </cell>
          <cell r="E31">
            <v>737</v>
          </cell>
          <cell r="AL31">
            <v>6669850</v>
          </cell>
        </row>
        <row r="32">
          <cell r="C32">
            <v>0</v>
          </cell>
          <cell r="E32">
            <v>0</v>
          </cell>
          <cell r="AL32">
            <v>0</v>
          </cell>
        </row>
        <row r="33">
          <cell r="C33">
            <v>0</v>
          </cell>
          <cell r="E33">
            <v>0</v>
          </cell>
          <cell r="AL33">
            <v>0</v>
          </cell>
        </row>
        <row r="34">
          <cell r="C34">
            <v>114</v>
          </cell>
          <cell r="E34">
            <v>114</v>
          </cell>
          <cell r="AL34">
            <v>1031700</v>
          </cell>
        </row>
        <row r="35">
          <cell r="C35">
            <v>0</v>
          </cell>
          <cell r="E35">
            <v>0</v>
          </cell>
          <cell r="AL35">
            <v>0</v>
          </cell>
        </row>
        <row r="36">
          <cell r="C36">
            <v>173</v>
          </cell>
          <cell r="E36">
            <v>173</v>
          </cell>
          <cell r="AL36">
            <v>1565650</v>
          </cell>
        </row>
        <row r="37">
          <cell r="C37">
            <v>35</v>
          </cell>
          <cell r="E37">
            <v>35</v>
          </cell>
          <cell r="AL37">
            <v>316750</v>
          </cell>
        </row>
        <row r="38">
          <cell r="C38">
            <v>0</v>
          </cell>
          <cell r="E38">
            <v>0</v>
          </cell>
          <cell r="AL38">
            <v>0</v>
          </cell>
        </row>
        <row r="39">
          <cell r="C39">
            <v>0</v>
          </cell>
          <cell r="E39">
            <v>0</v>
          </cell>
          <cell r="AL39">
            <v>0</v>
          </cell>
        </row>
        <row r="40">
          <cell r="C40">
            <v>133</v>
          </cell>
          <cell r="E40">
            <v>133</v>
          </cell>
          <cell r="AL40">
            <v>1203650</v>
          </cell>
        </row>
        <row r="41">
          <cell r="C41">
            <v>56</v>
          </cell>
          <cell r="E41">
            <v>56</v>
          </cell>
          <cell r="AL41">
            <v>506800</v>
          </cell>
        </row>
        <row r="42">
          <cell r="C42">
            <v>71</v>
          </cell>
          <cell r="E42">
            <v>71</v>
          </cell>
          <cell r="AL42">
            <v>642550</v>
          </cell>
        </row>
        <row r="43">
          <cell r="C43">
            <v>0</v>
          </cell>
          <cell r="E43">
            <v>0</v>
          </cell>
          <cell r="AL43">
            <v>0</v>
          </cell>
        </row>
        <row r="44">
          <cell r="C44">
            <v>0</v>
          </cell>
          <cell r="E44">
            <v>0</v>
          </cell>
          <cell r="AL44">
            <v>0</v>
          </cell>
        </row>
        <row r="45">
          <cell r="C45">
            <v>0</v>
          </cell>
          <cell r="E45">
            <v>0</v>
          </cell>
          <cell r="AL45">
            <v>0</v>
          </cell>
        </row>
        <row r="46">
          <cell r="C46">
            <v>0</v>
          </cell>
          <cell r="E46">
            <v>0</v>
          </cell>
          <cell r="AL46">
            <v>0</v>
          </cell>
        </row>
        <row r="47">
          <cell r="C47">
            <v>0</v>
          </cell>
          <cell r="E47">
            <v>0</v>
          </cell>
          <cell r="AL47">
            <v>0</v>
          </cell>
        </row>
        <row r="48">
          <cell r="C48">
            <v>258</v>
          </cell>
          <cell r="E48">
            <v>258</v>
          </cell>
          <cell r="AL48">
            <v>2334900</v>
          </cell>
        </row>
        <row r="49">
          <cell r="C49">
            <v>0</v>
          </cell>
          <cell r="E49">
            <v>0</v>
          </cell>
          <cell r="AL49">
            <v>0</v>
          </cell>
        </row>
        <row r="50">
          <cell r="C50">
            <v>0</v>
          </cell>
          <cell r="E50">
            <v>0</v>
          </cell>
          <cell r="AL50">
            <v>0</v>
          </cell>
        </row>
        <row r="51">
          <cell r="C51">
            <v>82</v>
          </cell>
          <cell r="E51">
            <v>82</v>
          </cell>
          <cell r="AL51">
            <v>742100</v>
          </cell>
        </row>
        <row r="52">
          <cell r="C52">
            <v>0</v>
          </cell>
          <cell r="E52">
            <v>0</v>
          </cell>
          <cell r="AL52">
            <v>0</v>
          </cell>
        </row>
        <row r="53">
          <cell r="C53">
            <v>0</v>
          </cell>
          <cell r="E53">
            <v>0</v>
          </cell>
          <cell r="AL53">
            <v>0</v>
          </cell>
        </row>
        <row r="56">
          <cell r="C56">
            <v>0</v>
          </cell>
          <cell r="E56">
            <v>0</v>
          </cell>
          <cell r="AL56">
            <v>0</v>
          </cell>
        </row>
        <row r="57">
          <cell r="C57">
            <v>95</v>
          </cell>
          <cell r="E57">
            <v>35</v>
          </cell>
          <cell r="AL57">
            <v>587650</v>
          </cell>
        </row>
        <row r="58">
          <cell r="C58">
            <v>4288</v>
          </cell>
          <cell r="E58">
            <v>4162</v>
          </cell>
          <cell r="AL58">
            <v>37666100</v>
          </cell>
        </row>
        <row r="62">
          <cell r="C62">
            <v>0</v>
          </cell>
          <cell r="E62">
            <v>0</v>
          </cell>
          <cell r="AL62">
            <v>0</v>
          </cell>
        </row>
        <row r="63">
          <cell r="C63">
            <v>0</v>
          </cell>
          <cell r="E63">
            <v>0</v>
          </cell>
          <cell r="AL63">
            <v>0</v>
          </cell>
        </row>
        <row r="64">
          <cell r="C64">
            <v>125</v>
          </cell>
          <cell r="E64">
            <v>125</v>
          </cell>
          <cell r="AL64">
            <v>240000</v>
          </cell>
        </row>
        <row r="65">
          <cell r="C65">
            <v>1053</v>
          </cell>
          <cell r="E65">
            <v>1053</v>
          </cell>
          <cell r="AL65">
            <v>1484730</v>
          </cell>
        </row>
        <row r="66">
          <cell r="C66">
            <v>757</v>
          </cell>
          <cell r="E66">
            <v>753</v>
          </cell>
          <cell r="AL66">
            <v>1061730</v>
          </cell>
        </row>
        <row r="67">
          <cell r="C67">
            <v>487</v>
          </cell>
          <cell r="E67">
            <v>487</v>
          </cell>
          <cell r="AL67">
            <v>686670</v>
          </cell>
        </row>
        <row r="69">
          <cell r="C69">
            <v>579</v>
          </cell>
        </row>
        <row r="70">
          <cell r="C70">
            <v>547</v>
          </cell>
        </row>
        <row r="121">
          <cell r="C121">
            <v>101</v>
          </cell>
          <cell r="E121">
            <v>101</v>
          </cell>
          <cell r="AL121">
            <v>760530</v>
          </cell>
        </row>
        <row r="123">
          <cell r="C123">
            <v>0</v>
          </cell>
          <cell r="E123">
            <v>0</v>
          </cell>
          <cell r="AL123">
            <v>0</v>
          </cell>
        </row>
        <row r="128">
          <cell r="C128">
            <v>0</v>
          </cell>
          <cell r="E128">
            <v>0</v>
          </cell>
          <cell r="AL128">
            <v>0</v>
          </cell>
        </row>
        <row r="130">
          <cell r="C130">
            <v>15</v>
          </cell>
          <cell r="E130">
            <v>15</v>
          </cell>
          <cell r="AL130">
            <v>69600</v>
          </cell>
        </row>
        <row r="131">
          <cell r="C131">
            <v>0</v>
          </cell>
          <cell r="E131">
            <v>0</v>
          </cell>
          <cell r="AL131">
            <v>0</v>
          </cell>
        </row>
        <row r="132">
          <cell r="C132">
            <v>630</v>
          </cell>
          <cell r="E132">
            <v>630</v>
          </cell>
          <cell r="AL132">
            <v>491400</v>
          </cell>
        </row>
        <row r="133">
          <cell r="C133">
            <v>98</v>
          </cell>
          <cell r="E133">
            <v>98</v>
          </cell>
          <cell r="AL133">
            <v>249900</v>
          </cell>
        </row>
        <row r="134">
          <cell r="C134">
            <v>388</v>
          </cell>
          <cell r="E134">
            <v>388</v>
          </cell>
          <cell r="AL134">
            <v>989400</v>
          </cell>
        </row>
        <row r="135">
          <cell r="C135">
            <v>65</v>
          </cell>
          <cell r="E135">
            <v>65</v>
          </cell>
          <cell r="AL135">
            <v>165750</v>
          </cell>
        </row>
        <row r="137">
          <cell r="C137">
            <v>1697</v>
          </cell>
        </row>
        <row r="141">
          <cell r="C141">
            <v>45</v>
          </cell>
          <cell r="E141">
            <v>45</v>
          </cell>
          <cell r="AL141">
            <v>99450</v>
          </cell>
        </row>
        <row r="142">
          <cell r="C142">
            <v>313</v>
          </cell>
          <cell r="E142">
            <v>313</v>
          </cell>
          <cell r="AL142">
            <v>397510</v>
          </cell>
        </row>
        <row r="143">
          <cell r="C143">
            <v>52</v>
          </cell>
          <cell r="E143">
            <v>52</v>
          </cell>
          <cell r="AL143">
            <v>114920</v>
          </cell>
        </row>
        <row r="144">
          <cell r="C144">
            <v>0</v>
          </cell>
          <cell r="E144">
            <v>0</v>
          </cell>
          <cell r="AL144">
            <v>0</v>
          </cell>
        </row>
        <row r="145">
          <cell r="C145">
            <v>4</v>
          </cell>
          <cell r="E145">
            <v>4</v>
          </cell>
          <cell r="AL145">
            <v>8840</v>
          </cell>
        </row>
        <row r="147">
          <cell r="C147">
            <v>1005</v>
          </cell>
        </row>
        <row r="148">
          <cell r="C148">
            <v>0</v>
          </cell>
        </row>
        <row r="152">
          <cell r="C152">
            <v>1919</v>
          </cell>
          <cell r="E152">
            <v>1906</v>
          </cell>
          <cell r="AL152">
            <v>1620100</v>
          </cell>
        </row>
        <row r="156">
          <cell r="C156">
            <v>672</v>
          </cell>
          <cell r="E156">
            <v>672</v>
          </cell>
        </row>
        <row r="157">
          <cell r="C157">
            <v>20</v>
          </cell>
          <cell r="E157">
            <v>17</v>
          </cell>
        </row>
        <row r="158">
          <cell r="C158">
            <v>0</v>
          </cell>
          <cell r="E158">
            <v>0</v>
          </cell>
        </row>
        <row r="201">
          <cell r="C201">
            <v>1158</v>
          </cell>
          <cell r="E201">
            <v>1154</v>
          </cell>
          <cell r="AL201">
            <v>46586980</v>
          </cell>
        </row>
        <row r="202">
          <cell r="C202">
            <v>2308</v>
          </cell>
          <cell r="E202">
            <v>2304</v>
          </cell>
          <cell r="AL202">
            <v>104716800</v>
          </cell>
        </row>
        <row r="203">
          <cell r="C203">
            <v>665</v>
          </cell>
          <cell r="E203">
            <v>663</v>
          </cell>
          <cell r="AL203">
            <v>56036760</v>
          </cell>
        </row>
        <row r="204">
          <cell r="C204">
            <v>162</v>
          </cell>
          <cell r="E204">
            <v>160</v>
          </cell>
          <cell r="AL204">
            <v>13523200</v>
          </cell>
        </row>
        <row r="205">
          <cell r="C205">
            <v>0</v>
          </cell>
          <cell r="E205">
            <v>0</v>
          </cell>
          <cell r="AL205">
            <v>0</v>
          </cell>
        </row>
        <row r="206">
          <cell r="C206">
            <v>343</v>
          </cell>
          <cell r="E206">
            <v>343</v>
          </cell>
          <cell r="AL206">
            <v>60014710</v>
          </cell>
        </row>
        <row r="207">
          <cell r="C207">
            <v>0</v>
          </cell>
          <cell r="E207">
            <v>0</v>
          </cell>
          <cell r="AL207">
            <v>0</v>
          </cell>
        </row>
        <row r="208">
          <cell r="C208">
            <v>0</v>
          </cell>
          <cell r="E208">
            <v>0</v>
          </cell>
          <cell r="AL208">
            <v>0</v>
          </cell>
        </row>
        <row r="209">
          <cell r="C209">
            <v>407</v>
          </cell>
          <cell r="E209">
            <v>407</v>
          </cell>
          <cell r="AL209">
            <v>16450940</v>
          </cell>
        </row>
        <row r="210">
          <cell r="C210">
            <v>162</v>
          </cell>
          <cell r="E210">
            <v>161</v>
          </cell>
          <cell r="AL210">
            <v>1313760</v>
          </cell>
        </row>
        <row r="211">
          <cell r="C211">
            <v>90</v>
          </cell>
          <cell r="E211">
            <v>89</v>
          </cell>
          <cell r="AL211">
            <v>6748870</v>
          </cell>
        </row>
        <row r="212">
          <cell r="C212">
            <v>0</v>
          </cell>
          <cell r="E212">
            <v>0</v>
          </cell>
          <cell r="AL212">
            <v>0</v>
          </cell>
        </row>
        <row r="213">
          <cell r="C213">
            <v>0</v>
          </cell>
          <cell r="E213">
            <v>0</v>
          </cell>
          <cell r="AL213">
            <v>0</v>
          </cell>
        </row>
        <row r="214">
          <cell r="C214">
            <v>0</v>
          </cell>
          <cell r="E214">
            <v>0</v>
          </cell>
          <cell r="AL214">
            <v>0</v>
          </cell>
        </row>
        <row r="215">
          <cell r="C215">
            <v>119</v>
          </cell>
          <cell r="E215">
            <v>119</v>
          </cell>
          <cell r="AL215">
            <v>7174510</v>
          </cell>
        </row>
        <row r="216">
          <cell r="C216">
            <v>709</v>
          </cell>
          <cell r="E216">
            <v>709</v>
          </cell>
          <cell r="AL216">
            <v>71197780</v>
          </cell>
        </row>
        <row r="300">
          <cell r="C300">
            <v>48553</v>
          </cell>
          <cell r="D300">
            <v>47789</v>
          </cell>
          <cell r="E300">
            <v>47789</v>
          </cell>
          <cell r="F300">
            <v>0</v>
          </cell>
          <cell r="G300">
            <v>764</v>
          </cell>
          <cell r="AA300">
            <v>17898</v>
          </cell>
          <cell r="AB300">
            <v>11920</v>
          </cell>
          <cell r="AC300">
            <v>18735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5</v>
          </cell>
          <cell r="AJ300">
            <v>0</v>
          </cell>
          <cell r="AL300">
            <v>90892910</v>
          </cell>
        </row>
        <row r="381">
          <cell r="C381">
            <v>56284</v>
          </cell>
          <cell r="D381">
            <v>55941</v>
          </cell>
          <cell r="E381">
            <v>55941</v>
          </cell>
          <cell r="F381">
            <v>0</v>
          </cell>
          <cell r="G381">
            <v>343</v>
          </cell>
          <cell r="AA381">
            <v>14863</v>
          </cell>
          <cell r="AB381">
            <v>23079</v>
          </cell>
          <cell r="AC381">
            <v>18342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130</v>
          </cell>
          <cell r="AJ381">
            <v>0</v>
          </cell>
          <cell r="AL381">
            <v>95671430</v>
          </cell>
        </row>
        <row r="427">
          <cell r="C427">
            <v>3696</v>
          </cell>
          <cell r="D427">
            <v>3684</v>
          </cell>
          <cell r="E427">
            <v>3684</v>
          </cell>
          <cell r="F427">
            <v>0</v>
          </cell>
          <cell r="G427">
            <v>12</v>
          </cell>
          <cell r="AA427">
            <v>250</v>
          </cell>
          <cell r="AB427">
            <v>3395</v>
          </cell>
          <cell r="AC427">
            <v>51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32</v>
          </cell>
          <cell r="AJ427">
            <v>0</v>
          </cell>
          <cell r="AL427">
            <v>18560410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  <cell r="AL442">
            <v>0</v>
          </cell>
        </row>
        <row r="522">
          <cell r="C522">
            <v>3776</v>
          </cell>
          <cell r="D522">
            <v>3749</v>
          </cell>
          <cell r="E522">
            <v>3749</v>
          </cell>
          <cell r="F522">
            <v>0</v>
          </cell>
          <cell r="G522">
            <v>27</v>
          </cell>
          <cell r="AA522">
            <v>1124</v>
          </cell>
          <cell r="AB522">
            <v>1127</v>
          </cell>
          <cell r="AC522">
            <v>1525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342</v>
          </cell>
          <cell r="AJ522">
            <v>0</v>
          </cell>
          <cell r="AL522">
            <v>22742140</v>
          </cell>
        </row>
        <row r="582">
          <cell r="C582">
            <v>3893</v>
          </cell>
          <cell r="D582">
            <v>3882</v>
          </cell>
          <cell r="E582">
            <v>3882</v>
          </cell>
          <cell r="F582">
            <v>0</v>
          </cell>
          <cell r="G582">
            <v>11</v>
          </cell>
          <cell r="AA582">
            <v>814</v>
          </cell>
          <cell r="AB582">
            <v>2612</v>
          </cell>
          <cell r="AC582">
            <v>467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11</v>
          </cell>
          <cell r="AJ582">
            <v>0</v>
          </cell>
          <cell r="AL582">
            <v>15691060</v>
          </cell>
        </row>
        <row r="602">
          <cell r="C602">
            <v>38</v>
          </cell>
          <cell r="D602">
            <v>38</v>
          </cell>
          <cell r="E602">
            <v>38</v>
          </cell>
          <cell r="F602">
            <v>0</v>
          </cell>
          <cell r="G602">
            <v>0</v>
          </cell>
          <cell r="AA602">
            <v>0</v>
          </cell>
          <cell r="AB602">
            <v>38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L602">
            <v>129840</v>
          </cell>
        </row>
        <row r="650">
          <cell r="C650">
            <v>3323</v>
          </cell>
          <cell r="D650">
            <v>3316</v>
          </cell>
          <cell r="E650">
            <v>3316</v>
          </cell>
          <cell r="F650">
            <v>0</v>
          </cell>
          <cell r="G650">
            <v>7</v>
          </cell>
          <cell r="AA650">
            <v>212</v>
          </cell>
          <cell r="AB650">
            <v>2370</v>
          </cell>
          <cell r="AC650">
            <v>741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29</v>
          </cell>
          <cell r="AJ650">
            <v>0</v>
          </cell>
          <cell r="AL650">
            <v>117580120</v>
          </cell>
        </row>
        <row r="660">
          <cell r="C660">
            <v>215</v>
          </cell>
          <cell r="D660">
            <v>202</v>
          </cell>
          <cell r="E660">
            <v>202</v>
          </cell>
          <cell r="F660">
            <v>0</v>
          </cell>
          <cell r="G660">
            <v>13</v>
          </cell>
          <cell r="AA660">
            <v>1</v>
          </cell>
          <cell r="AB660">
            <v>9</v>
          </cell>
          <cell r="AC660">
            <v>205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L660">
            <v>549260</v>
          </cell>
        </row>
        <row r="671">
          <cell r="C671">
            <v>8070</v>
          </cell>
          <cell r="D671">
            <v>7976</v>
          </cell>
          <cell r="E671">
            <v>7875</v>
          </cell>
          <cell r="F671">
            <v>101</v>
          </cell>
          <cell r="G671">
            <v>94</v>
          </cell>
          <cell r="AA671">
            <v>4730</v>
          </cell>
          <cell r="AB671">
            <v>1882</v>
          </cell>
          <cell r="AC671">
            <v>1458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</row>
        <row r="721">
          <cell r="C721">
            <v>137</v>
          </cell>
          <cell r="D721">
            <v>137</v>
          </cell>
          <cell r="E721">
            <v>137</v>
          </cell>
          <cell r="F721">
            <v>0</v>
          </cell>
          <cell r="G721">
            <v>0</v>
          </cell>
          <cell r="AA721">
            <v>31</v>
          </cell>
          <cell r="AB721">
            <v>81</v>
          </cell>
          <cell r="AC721">
            <v>25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27</v>
          </cell>
          <cell r="AJ721">
            <v>0</v>
          </cell>
          <cell r="AL721">
            <v>231390</v>
          </cell>
        </row>
        <row r="764">
          <cell r="C764">
            <v>3471</v>
          </cell>
          <cell r="D764">
            <v>3461</v>
          </cell>
          <cell r="E764">
            <v>3461</v>
          </cell>
          <cell r="F764">
            <v>0</v>
          </cell>
          <cell r="G764">
            <v>10</v>
          </cell>
          <cell r="AA764">
            <v>259</v>
          </cell>
          <cell r="AB764">
            <v>2305</v>
          </cell>
          <cell r="AC764">
            <v>907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1</v>
          </cell>
          <cell r="AJ764">
            <v>0</v>
          </cell>
          <cell r="AL764">
            <v>6400730</v>
          </cell>
        </row>
        <row r="824">
          <cell r="C824">
            <v>3425</v>
          </cell>
          <cell r="D824">
            <v>3298</v>
          </cell>
          <cell r="E824">
            <v>3298</v>
          </cell>
          <cell r="F824">
            <v>0</v>
          </cell>
          <cell r="G824">
            <v>127</v>
          </cell>
          <cell r="AA824">
            <v>490</v>
          </cell>
          <cell r="AB824">
            <v>710</v>
          </cell>
          <cell r="AC824">
            <v>2225</v>
          </cell>
          <cell r="AD824">
            <v>13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L824">
            <v>38800320</v>
          </cell>
        </row>
        <row r="847">
          <cell r="F847">
            <v>0</v>
          </cell>
          <cell r="G847">
            <v>0</v>
          </cell>
          <cell r="AA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L847">
            <v>0</v>
          </cell>
        </row>
        <row r="877">
          <cell r="C877">
            <v>787</v>
          </cell>
          <cell r="D877">
            <v>757</v>
          </cell>
          <cell r="E877">
            <v>757</v>
          </cell>
          <cell r="F877">
            <v>0</v>
          </cell>
          <cell r="G877">
            <v>30</v>
          </cell>
          <cell r="AA877">
            <v>111</v>
          </cell>
          <cell r="AB877">
            <v>114</v>
          </cell>
          <cell r="AC877">
            <v>562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37</v>
          </cell>
          <cell r="AJ877">
            <v>0</v>
          </cell>
          <cell r="AL877">
            <v>46020160</v>
          </cell>
        </row>
        <row r="879"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L879">
            <v>0</v>
          </cell>
        </row>
        <row r="880">
          <cell r="C880">
            <v>450</v>
          </cell>
          <cell r="D880">
            <v>441</v>
          </cell>
          <cell r="E880">
            <v>441</v>
          </cell>
          <cell r="F880">
            <v>0</v>
          </cell>
          <cell r="G880">
            <v>9</v>
          </cell>
          <cell r="AA880">
            <v>113</v>
          </cell>
          <cell r="AB880">
            <v>141</v>
          </cell>
          <cell r="AC880">
            <v>196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L880">
            <v>10469340</v>
          </cell>
        </row>
        <row r="902">
          <cell r="C902">
            <v>1997</v>
          </cell>
          <cell r="D902">
            <v>1954</v>
          </cell>
          <cell r="E902">
            <v>1954</v>
          </cell>
          <cell r="F902">
            <v>0</v>
          </cell>
          <cell r="G902">
            <v>43</v>
          </cell>
          <cell r="AA902">
            <v>363</v>
          </cell>
          <cell r="AB902">
            <v>1135</v>
          </cell>
          <cell r="AC902">
            <v>499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L902">
            <v>44440250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110</v>
          </cell>
          <cell r="AJ944">
            <v>0</v>
          </cell>
          <cell r="AL944">
            <v>0</v>
          </cell>
        </row>
        <row r="988">
          <cell r="C988">
            <v>2</v>
          </cell>
          <cell r="D988">
            <v>2</v>
          </cell>
          <cell r="E988">
            <v>2</v>
          </cell>
          <cell r="F988">
            <v>0</v>
          </cell>
          <cell r="G988">
            <v>0</v>
          </cell>
          <cell r="AA988">
            <v>2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L997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30</v>
          </cell>
          <cell r="AJ1005">
            <v>0</v>
          </cell>
          <cell r="AL1005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L1014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0</v>
          </cell>
        </row>
        <row r="1031"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L1031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3"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5</v>
          </cell>
          <cell r="AJ1054">
            <v>0</v>
          </cell>
          <cell r="AL1054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5</v>
          </cell>
          <cell r="AJ1057">
            <v>0</v>
          </cell>
          <cell r="AL1057">
            <v>0</v>
          </cell>
        </row>
        <row r="1065"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L1065">
            <v>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L1071">
            <v>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L1081">
            <v>0</v>
          </cell>
        </row>
        <row r="1101"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4"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L1104">
            <v>0</v>
          </cell>
        </row>
        <row r="1178">
          <cell r="C1178">
            <v>14876</v>
          </cell>
          <cell r="D1178">
            <v>14876</v>
          </cell>
          <cell r="E1178">
            <v>14876</v>
          </cell>
          <cell r="F1178">
            <v>0</v>
          </cell>
          <cell r="G1178">
            <v>0</v>
          </cell>
          <cell r="AA1178">
            <v>11438</v>
          </cell>
          <cell r="AB1178">
            <v>3438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</row>
        <row r="1224">
          <cell r="C1224">
            <v>1261</v>
          </cell>
          <cell r="E1224">
            <v>1210</v>
          </cell>
          <cell r="AL1224">
            <v>6932660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1447</v>
          </cell>
          <cell r="AJ1240">
            <v>0</v>
          </cell>
          <cell r="AL1240">
            <v>0</v>
          </cell>
        </row>
        <row r="1242">
          <cell r="C1242">
            <v>334</v>
          </cell>
          <cell r="E1242">
            <v>334</v>
          </cell>
          <cell r="AL1242">
            <v>1152300</v>
          </cell>
        </row>
        <row r="1243">
          <cell r="C1243">
            <v>413</v>
          </cell>
          <cell r="E1243">
            <v>413</v>
          </cell>
          <cell r="AL1243">
            <v>1424850</v>
          </cell>
        </row>
        <row r="1244">
          <cell r="C1244">
            <v>15</v>
          </cell>
          <cell r="E1244">
            <v>15</v>
          </cell>
          <cell r="AL1244">
            <v>205800</v>
          </cell>
        </row>
        <row r="1245">
          <cell r="C1245">
            <v>13</v>
          </cell>
          <cell r="E1245">
            <v>13</v>
          </cell>
          <cell r="AL1245">
            <v>208780</v>
          </cell>
        </row>
        <row r="1246">
          <cell r="C1246">
            <v>3</v>
          </cell>
          <cell r="E1246">
            <v>3</v>
          </cell>
          <cell r="AL1246">
            <v>109350</v>
          </cell>
        </row>
        <row r="1247">
          <cell r="C1247">
            <v>0</v>
          </cell>
          <cell r="E1247">
            <v>0</v>
          </cell>
          <cell r="AL1247">
            <v>0</v>
          </cell>
        </row>
        <row r="1248">
          <cell r="C1248">
            <v>0</v>
          </cell>
          <cell r="E1248">
            <v>0</v>
          </cell>
          <cell r="AL1248">
            <v>0</v>
          </cell>
        </row>
        <row r="1256">
          <cell r="C1256">
            <v>0</v>
          </cell>
        </row>
        <row r="1273">
          <cell r="C1273">
            <v>85</v>
          </cell>
          <cell r="E1273">
            <v>85</v>
          </cell>
        </row>
        <row r="1330">
          <cell r="C1330">
            <v>35</v>
          </cell>
          <cell r="D1330">
            <v>35</v>
          </cell>
          <cell r="E1330">
            <v>35</v>
          </cell>
          <cell r="F1330">
            <v>0</v>
          </cell>
          <cell r="G1330">
            <v>0</v>
          </cell>
          <cell r="AA1330">
            <v>14</v>
          </cell>
          <cell r="AB1330">
            <v>21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412">
          <cell r="C1412">
            <v>2</v>
          </cell>
          <cell r="H1412">
            <v>1</v>
          </cell>
          <cell r="I1412">
            <v>1</v>
          </cell>
          <cell r="J1412">
            <v>0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P1412">
            <v>0</v>
          </cell>
          <cell r="Q1412">
            <v>0</v>
          </cell>
          <cell r="S1412">
            <v>0</v>
          </cell>
          <cell r="T1412">
            <v>1</v>
          </cell>
          <cell r="V1412">
            <v>0</v>
          </cell>
          <cell r="W1412">
            <v>0</v>
          </cell>
          <cell r="Y1412">
            <v>0</v>
          </cell>
          <cell r="Z1412">
            <v>1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L1412">
            <v>428690</v>
          </cell>
        </row>
        <row r="1461">
          <cell r="C1461">
            <v>403</v>
          </cell>
          <cell r="D1461">
            <v>399</v>
          </cell>
          <cell r="E1461">
            <v>397</v>
          </cell>
          <cell r="F1461">
            <v>2</v>
          </cell>
          <cell r="G1461">
            <v>4</v>
          </cell>
          <cell r="AA1461">
            <v>25</v>
          </cell>
          <cell r="AB1461">
            <v>378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80</v>
          </cell>
          <cell r="AJ1461">
            <v>0</v>
          </cell>
        </row>
        <row r="1547">
          <cell r="C1547">
            <v>118</v>
          </cell>
          <cell r="H1547">
            <v>116</v>
          </cell>
          <cell r="I1547">
            <v>103</v>
          </cell>
          <cell r="J1547">
            <v>13</v>
          </cell>
          <cell r="K1547">
            <v>0</v>
          </cell>
          <cell r="L1547">
            <v>2</v>
          </cell>
          <cell r="M1547">
            <v>0</v>
          </cell>
          <cell r="N1547">
            <v>0</v>
          </cell>
          <cell r="P1547">
            <v>0</v>
          </cell>
          <cell r="Q1547">
            <v>6</v>
          </cell>
          <cell r="S1547">
            <v>0</v>
          </cell>
          <cell r="T1547">
            <v>101</v>
          </cell>
          <cell r="V1547">
            <v>0</v>
          </cell>
          <cell r="W1547">
            <v>0</v>
          </cell>
          <cell r="Y1547">
            <v>0</v>
          </cell>
          <cell r="Z1547">
            <v>0</v>
          </cell>
          <cell r="AD1547">
            <v>0</v>
          </cell>
          <cell r="AE1547">
            <v>70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L1547">
            <v>64125780</v>
          </cell>
        </row>
        <row r="1618">
          <cell r="C1618">
            <v>1221</v>
          </cell>
          <cell r="D1618">
            <v>1214</v>
          </cell>
          <cell r="E1618">
            <v>1213</v>
          </cell>
          <cell r="F1618">
            <v>1</v>
          </cell>
          <cell r="G1618">
            <v>7</v>
          </cell>
          <cell r="AA1618">
            <v>856</v>
          </cell>
          <cell r="AB1618">
            <v>357</v>
          </cell>
          <cell r="AC1618">
            <v>8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</row>
        <row r="1728">
          <cell r="C1728">
            <v>72</v>
          </cell>
          <cell r="H1728">
            <v>58</v>
          </cell>
          <cell r="I1728">
            <v>45</v>
          </cell>
          <cell r="J1728">
            <v>13</v>
          </cell>
          <cell r="K1728">
            <v>2</v>
          </cell>
          <cell r="L1728">
            <v>7</v>
          </cell>
          <cell r="M1728">
            <v>5</v>
          </cell>
          <cell r="N1728">
            <v>0</v>
          </cell>
          <cell r="P1728">
            <v>23</v>
          </cell>
          <cell r="Q1728">
            <v>14</v>
          </cell>
          <cell r="S1728">
            <v>1</v>
          </cell>
          <cell r="T1728">
            <v>6</v>
          </cell>
          <cell r="V1728">
            <v>0</v>
          </cell>
          <cell r="W1728">
            <v>0</v>
          </cell>
          <cell r="Y1728">
            <v>0</v>
          </cell>
          <cell r="Z1728">
            <v>1</v>
          </cell>
          <cell r="AD1728">
            <v>0</v>
          </cell>
          <cell r="AE1728">
            <v>11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L1728">
            <v>6097375</v>
          </cell>
        </row>
        <row r="1730"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</row>
        <row r="1792">
          <cell r="C1792">
            <v>19</v>
          </cell>
          <cell r="H1792">
            <v>17</v>
          </cell>
          <cell r="I1792">
            <v>16</v>
          </cell>
          <cell r="J1792">
            <v>1</v>
          </cell>
          <cell r="K1792">
            <v>0</v>
          </cell>
          <cell r="L1792">
            <v>0</v>
          </cell>
          <cell r="M1792">
            <v>2</v>
          </cell>
          <cell r="N1792">
            <v>0</v>
          </cell>
          <cell r="P1792">
            <v>1</v>
          </cell>
          <cell r="Q1792">
            <v>2</v>
          </cell>
          <cell r="S1792">
            <v>3</v>
          </cell>
          <cell r="T1792">
            <v>1</v>
          </cell>
          <cell r="V1792">
            <v>0</v>
          </cell>
          <cell r="W1792">
            <v>0</v>
          </cell>
          <cell r="Y1792">
            <v>0</v>
          </cell>
          <cell r="Z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2</v>
          </cell>
          <cell r="AH1792">
            <v>0</v>
          </cell>
          <cell r="AI1792">
            <v>0</v>
          </cell>
          <cell r="AJ1792">
            <v>0</v>
          </cell>
          <cell r="AL1792">
            <v>1158420</v>
          </cell>
        </row>
        <row r="1866">
          <cell r="C1866">
            <v>49</v>
          </cell>
          <cell r="H1866">
            <v>41</v>
          </cell>
          <cell r="I1866">
            <v>41</v>
          </cell>
          <cell r="J1866">
            <v>0</v>
          </cell>
          <cell r="K1866">
            <v>0</v>
          </cell>
          <cell r="L1866">
            <v>8</v>
          </cell>
          <cell r="M1866">
            <v>0</v>
          </cell>
          <cell r="N1866">
            <v>0</v>
          </cell>
          <cell r="P1866">
            <v>0</v>
          </cell>
          <cell r="Q1866">
            <v>3</v>
          </cell>
          <cell r="S1866">
            <v>1</v>
          </cell>
          <cell r="T1866">
            <v>0</v>
          </cell>
          <cell r="V1866">
            <v>0</v>
          </cell>
          <cell r="W1866">
            <v>0</v>
          </cell>
          <cell r="Y1866">
            <v>0</v>
          </cell>
          <cell r="Z1866">
            <v>9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L1866">
            <v>3277115</v>
          </cell>
        </row>
        <row r="1883">
          <cell r="C1883">
            <v>29</v>
          </cell>
          <cell r="D1883">
            <v>28</v>
          </cell>
          <cell r="E1883">
            <v>28</v>
          </cell>
          <cell r="F1883">
            <v>0</v>
          </cell>
          <cell r="G1883">
            <v>1</v>
          </cell>
          <cell r="AA1883">
            <v>1</v>
          </cell>
          <cell r="AB1883">
            <v>28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</row>
        <row r="1909">
          <cell r="C1909">
            <v>64</v>
          </cell>
          <cell r="H1909">
            <v>60</v>
          </cell>
          <cell r="I1909">
            <v>57</v>
          </cell>
          <cell r="J1909">
            <v>3</v>
          </cell>
          <cell r="K1909">
            <v>1</v>
          </cell>
          <cell r="L1909">
            <v>3</v>
          </cell>
          <cell r="M1909">
            <v>0</v>
          </cell>
          <cell r="N1909">
            <v>0</v>
          </cell>
          <cell r="P1909">
            <v>0</v>
          </cell>
          <cell r="Q1909">
            <v>0</v>
          </cell>
          <cell r="S1909">
            <v>0</v>
          </cell>
          <cell r="T1909">
            <v>0</v>
          </cell>
          <cell r="V1909">
            <v>0</v>
          </cell>
          <cell r="W1909">
            <v>0</v>
          </cell>
          <cell r="Y1909">
            <v>0</v>
          </cell>
          <cell r="Z1909">
            <v>0</v>
          </cell>
          <cell r="AD1909">
            <v>0</v>
          </cell>
          <cell r="AE1909">
            <v>0</v>
          </cell>
          <cell r="AF1909">
            <v>0</v>
          </cell>
          <cell r="AG1909">
            <v>58</v>
          </cell>
          <cell r="AH1909">
            <v>0</v>
          </cell>
          <cell r="AI1909">
            <v>0</v>
          </cell>
          <cell r="AJ1909">
            <v>0</v>
          </cell>
          <cell r="AL1909">
            <v>3213525</v>
          </cell>
        </row>
        <row r="1983">
          <cell r="C1983">
            <v>1106</v>
          </cell>
          <cell r="D1983">
            <v>1094</v>
          </cell>
          <cell r="E1983">
            <v>1089</v>
          </cell>
          <cell r="F1983">
            <v>5</v>
          </cell>
          <cell r="G1983">
            <v>12</v>
          </cell>
          <cell r="AA1983">
            <v>321</v>
          </cell>
          <cell r="AB1983">
            <v>492</v>
          </cell>
          <cell r="AC1983">
            <v>293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6</v>
          </cell>
          <cell r="AJ1983">
            <v>0</v>
          </cell>
        </row>
        <row r="2057">
          <cell r="P2057">
            <v>0</v>
          </cell>
          <cell r="Q2057">
            <v>13</v>
          </cell>
          <cell r="S2057">
            <v>0</v>
          </cell>
          <cell r="T2057">
            <v>1</v>
          </cell>
          <cell r="V2057">
            <v>0</v>
          </cell>
          <cell r="W2057">
            <v>0</v>
          </cell>
          <cell r="Y2057">
            <v>0</v>
          </cell>
          <cell r="Z2057">
            <v>4</v>
          </cell>
        </row>
        <row r="2067">
          <cell r="P2067">
            <v>0</v>
          </cell>
          <cell r="Q2067">
            <v>0</v>
          </cell>
          <cell r="S2067">
            <v>0</v>
          </cell>
          <cell r="T2067">
            <v>0</v>
          </cell>
          <cell r="V2067">
            <v>0</v>
          </cell>
          <cell r="W2067">
            <v>0</v>
          </cell>
          <cell r="Y2067">
            <v>0</v>
          </cell>
          <cell r="Z2067">
            <v>0</v>
          </cell>
        </row>
        <row r="2068">
          <cell r="C2068">
            <v>19</v>
          </cell>
          <cell r="H2068">
            <v>19</v>
          </cell>
          <cell r="I2068">
            <v>15</v>
          </cell>
          <cell r="J2068">
            <v>4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L2068">
            <v>21775760</v>
          </cell>
        </row>
        <row r="2167">
          <cell r="P2167">
            <v>0</v>
          </cell>
          <cell r="Q2167">
            <v>7</v>
          </cell>
          <cell r="S2167">
            <v>0</v>
          </cell>
          <cell r="T2167">
            <v>0</v>
          </cell>
          <cell r="V2167">
            <v>0</v>
          </cell>
          <cell r="W2167">
            <v>0</v>
          </cell>
          <cell r="Y2167">
            <v>0</v>
          </cell>
          <cell r="Z2167">
            <v>2</v>
          </cell>
        </row>
        <row r="2169">
          <cell r="P2169">
            <v>0</v>
          </cell>
          <cell r="Q2169">
            <v>0</v>
          </cell>
          <cell r="S2169">
            <v>0</v>
          </cell>
          <cell r="T2169">
            <v>0</v>
          </cell>
          <cell r="V2169">
            <v>0</v>
          </cell>
          <cell r="W2169">
            <v>0</v>
          </cell>
          <cell r="Y2169">
            <v>0</v>
          </cell>
          <cell r="Z2169">
            <v>0</v>
          </cell>
        </row>
        <row r="2170">
          <cell r="C2170">
            <v>11</v>
          </cell>
          <cell r="H2170">
            <v>8</v>
          </cell>
          <cell r="I2170">
            <v>8</v>
          </cell>
          <cell r="J2170">
            <v>0</v>
          </cell>
          <cell r="K2170">
            <v>0</v>
          </cell>
          <cell r="L2170">
            <v>3</v>
          </cell>
          <cell r="M2170">
            <v>0</v>
          </cell>
          <cell r="N2170">
            <v>0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L2170">
            <v>4095500</v>
          </cell>
        </row>
        <row r="2212">
          <cell r="C2212">
            <v>26115</v>
          </cell>
          <cell r="D2212">
            <v>26062</v>
          </cell>
          <cell r="E2212">
            <v>25631</v>
          </cell>
          <cell r="F2212">
            <v>431</v>
          </cell>
          <cell r="G2212">
            <v>53</v>
          </cell>
          <cell r="AA2212">
            <v>25104</v>
          </cell>
          <cell r="AB2212">
            <v>6</v>
          </cell>
          <cell r="AC2212">
            <v>1005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0</v>
          </cell>
          <cell r="AJ2212">
            <v>0</v>
          </cell>
        </row>
        <row r="2282">
          <cell r="C2282">
            <v>326</v>
          </cell>
          <cell r="D2282">
            <v>326</v>
          </cell>
          <cell r="E2282">
            <v>326</v>
          </cell>
          <cell r="F2282">
            <v>0</v>
          </cell>
          <cell r="G2282">
            <v>0</v>
          </cell>
          <cell r="AA2282">
            <v>144</v>
          </cell>
          <cell r="AB2282">
            <v>157</v>
          </cell>
          <cell r="AC2282">
            <v>25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</row>
        <row r="2392">
          <cell r="P2392">
            <v>5</v>
          </cell>
          <cell r="Q2392">
            <v>80</v>
          </cell>
          <cell r="S2392">
            <v>10</v>
          </cell>
          <cell r="T2392">
            <v>19</v>
          </cell>
          <cell r="V2392">
            <v>0</v>
          </cell>
          <cell r="W2392">
            <v>0</v>
          </cell>
          <cell r="Y2392">
            <v>5</v>
          </cell>
          <cell r="Z2392">
            <v>79</v>
          </cell>
        </row>
        <row r="2397">
          <cell r="P2397">
            <v>0</v>
          </cell>
          <cell r="Q2397">
            <v>0</v>
          </cell>
          <cell r="S2397">
            <v>0</v>
          </cell>
          <cell r="T2397">
            <v>0</v>
          </cell>
          <cell r="V2397">
            <v>0</v>
          </cell>
          <cell r="W2397">
            <v>0</v>
          </cell>
          <cell r="Y2397">
            <v>0</v>
          </cell>
          <cell r="Z2397">
            <v>0</v>
          </cell>
        </row>
        <row r="2398">
          <cell r="C2398">
            <v>198</v>
          </cell>
          <cell r="H2398">
            <v>172</v>
          </cell>
          <cell r="I2398">
            <v>135</v>
          </cell>
          <cell r="J2398">
            <v>37</v>
          </cell>
          <cell r="K2398">
            <v>4</v>
          </cell>
          <cell r="L2398">
            <v>18</v>
          </cell>
          <cell r="M2398">
            <v>4</v>
          </cell>
          <cell r="N2398">
            <v>0</v>
          </cell>
          <cell r="AD2398">
            <v>0</v>
          </cell>
          <cell r="AE2398">
            <v>0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L2398">
            <v>44638770</v>
          </cell>
        </row>
        <row r="2438">
          <cell r="C2438">
            <v>21</v>
          </cell>
          <cell r="H2438">
            <v>15</v>
          </cell>
          <cell r="I2438">
            <v>3</v>
          </cell>
          <cell r="J2438">
            <v>12</v>
          </cell>
          <cell r="K2438">
            <v>2</v>
          </cell>
          <cell r="L2438">
            <v>0</v>
          </cell>
          <cell r="M2438">
            <v>3</v>
          </cell>
          <cell r="N2438">
            <v>1</v>
          </cell>
          <cell r="P2438">
            <v>0</v>
          </cell>
          <cell r="Q2438">
            <v>17</v>
          </cell>
          <cell r="S2438">
            <v>1</v>
          </cell>
          <cell r="T2438">
            <v>1</v>
          </cell>
          <cell r="V2438">
            <v>0</v>
          </cell>
          <cell r="W2438">
            <v>0</v>
          </cell>
          <cell r="Y2438">
            <v>0</v>
          </cell>
          <cell r="Z2438">
            <v>0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H2438">
            <v>0</v>
          </cell>
          <cell r="AI2438">
            <v>0</v>
          </cell>
          <cell r="AJ2438">
            <v>0</v>
          </cell>
          <cell r="AL2438">
            <v>692890</v>
          </cell>
        </row>
        <row r="2467">
          <cell r="C2467">
            <v>476</v>
          </cell>
          <cell r="D2467">
            <v>471</v>
          </cell>
          <cell r="E2467">
            <v>410</v>
          </cell>
          <cell r="F2467">
            <v>61</v>
          </cell>
          <cell r="G2467">
            <v>5</v>
          </cell>
          <cell r="AA2467">
            <v>326</v>
          </cell>
          <cell r="AB2467">
            <v>10</v>
          </cell>
          <cell r="AC2467">
            <v>140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</row>
        <row r="2470">
          <cell r="C2470">
            <v>30</v>
          </cell>
          <cell r="D2470">
            <v>30</v>
          </cell>
          <cell r="E2470">
            <v>30</v>
          </cell>
          <cell r="F2470">
            <v>0</v>
          </cell>
          <cell r="G2470">
            <v>0</v>
          </cell>
          <cell r="AA2470">
            <v>30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  <cell r="AG2470">
            <v>0</v>
          </cell>
          <cell r="AH2470">
            <v>0</v>
          </cell>
          <cell r="AI2470">
            <v>0</v>
          </cell>
          <cell r="AJ2470">
            <v>0</v>
          </cell>
          <cell r="AL2470">
            <v>1590000</v>
          </cell>
        </row>
        <row r="2471"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H2471">
            <v>0</v>
          </cell>
          <cell r="AI2471">
            <v>0</v>
          </cell>
          <cell r="AJ2471">
            <v>0</v>
          </cell>
          <cell r="AL2471">
            <v>0</v>
          </cell>
        </row>
        <row r="2472"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H2472">
            <v>0</v>
          </cell>
          <cell r="AI2472">
            <v>0</v>
          </cell>
          <cell r="AJ2472">
            <v>0</v>
          </cell>
          <cell r="AL2472">
            <v>0</v>
          </cell>
        </row>
        <row r="2473"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H2473">
            <v>0</v>
          </cell>
          <cell r="AI2473">
            <v>0</v>
          </cell>
          <cell r="AJ2473">
            <v>0</v>
          </cell>
          <cell r="AL2473">
            <v>0</v>
          </cell>
        </row>
        <row r="2474"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H2474">
            <v>0</v>
          </cell>
          <cell r="AI2474">
            <v>0</v>
          </cell>
          <cell r="AJ2474">
            <v>0</v>
          </cell>
          <cell r="AL2474">
            <v>0</v>
          </cell>
        </row>
        <row r="2475"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H2475">
            <v>0</v>
          </cell>
          <cell r="AI2475">
            <v>0</v>
          </cell>
          <cell r="AJ2475">
            <v>0</v>
          </cell>
          <cell r="AL2475">
            <v>0</v>
          </cell>
        </row>
        <row r="2476"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H2476">
            <v>0</v>
          </cell>
          <cell r="AI2476">
            <v>0</v>
          </cell>
          <cell r="AJ2476">
            <v>0</v>
          </cell>
          <cell r="AL2476">
            <v>0</v>
          </cell>
        </row>
        <row r="2477"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H2477">
            <v>0</v>
          </cell>
          <cell r="AI2477">
            <v>0</v>
          </cell>
          <cell r="AJ2477">
            <v>0</v>
          </cell>
          <cell r="AL2477">
            <v>0</v>
          </cell>
        </row>
        <row r="2478"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H2478">
            <v>0</v>
          </cell>
          <cell r="AI2478">
            <v>0</v>
          </cell>
          <cell r="AJ2478">
            <v>0</v>
          </cell>
          <cell r="AL2478">
            <v>0</v>
          </cell>
        </row>
        <row r="2479"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AA2479">
            <v>0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  <cell r="AF2479">
            <v>0</v>
          </cell>
          <cell r="AG2479">
            <v>0</v>
          </cell>
          <cell r="AH2479">
            <v>0</v>
          </cell>
          <cell r="AI2479">
            <v>0</v>
          </cell>
          <cell r="AJ2479">
            <v>0</v>
          </cell>
          <cell r="AL2479">
            <v>0</v>
          </cell>
        </row>
        <row r="2480"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AA2480">
            <v>0</v>
          </cell>
          <cell r="AB2480">
            <v>0</v>
          </cell>
          <cell r="AC2480">
            <v>0</v>
          </cell>
          <cell r="AD2480">
            <v>0</v>
          </cell>
          <cell r="AE2480">
            <v>0</v>
          </cell>
          <cell r="AF2480">
            <v>0</v>
          </cell>
          <cell r="AG2480">
            <v>0</v>
          </cell>
          <cell r="AH2480">
            <v>0</v>
          </cell>
          <cell r="AI2480">
            <v>0</v>
          </cell>
          <cell r="AJ2480">
            <v>0</v>
          </cell>
          <cell r="AL2480">
            <v>0</v>
          </cell>
        </row>
        <row r="2561">
          <cell r="C2561">
            <v>53</v>
          </cell>
          <cell r="H2561">
            <v>50</v>
          </cell>
          <cell r="I2561">
            <v>33</v>
          </cell>
          <cell r="J2561">
            <v>17</v>
          </cell>
          <cell r="K2561">
            <v>0</v>
          </cell>
          <cell r="L2561">
            <v>2</v>
          </cell>
          <cell r="M2561">
            <v>1</v>
          </cell>
          <cell r="N2561">
            <v>0</v>
          </cell>
          <cell r="P2561">
            <v>8</v>
          </cell>
          <cell r="Q2561">
            <v>20</v>
          </cell>
          <cell r="S2561">
            <v>21</v>
          </cell>
          <cell r="T2561">
            <v>1</v>
          </cell>
          <cell r="V2561">
            <v>0</v>
          </cell>
          <cell r="W2561">
            <v>0</v>
          </cell>
          <cell r="Y2561">
            <v>0</v>
          </cell>
          <cell r="Z2561">
            <v>3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H2561">
            <v>0</v>
          </cell>
          <cell r="AI2561">
            <v>0</v>
          </cell>
          <cell r="AJ2561">
            <v>0</v>
          </cell>
          <cell r="AL2561">
            <v>10057070</v>
          </cell>
        </row>
        <row r="2593">
          <cell r="C2593">
            <v>921</v>
          </cell>
          <cell r="D2593">
            <v>920</v>
          </cell>
          <cell r="E2593">
            <v>571</v>
          </cell>
          <cell r="F2593">
            <v>349</v>
          </cell>
          <cell r="G2593">
            <v>1</v>
          </cell>
          <cell r="AA2593">
            <v>741</v>
          </cell>
          <cell r="AB2593">
            <v>122</v>
          </cell>
          <cell r="AC2593">
            <v>58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H2593">
            <v>0</v>
          </cell>
          <cell r="AI2593">
            <v>0</v>
          </cell>
          <cell r="AJ2593">
            <v>0</v>
          </cell>
        </row>
        <row r="2600">
          <cell r="C2600">
            <v>20</v>
          </cell>
          <cell r="H2600">
            <v>20</v>
          </cell>
          <cell r="I2600">
            <v>19</v>
          </cell>
          <cell r="J2600">
            <v>1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P2600">
            <v>0</v>
          </cell>
          <cell r="Q2600">
            <v>18</v>
          </cell>
          <cell r="S2600">
            <v>0</v>
          </cell>
          <cell r="T2600">
            <v>1</v>
          </cell>
          <cell r="V2600">
            <v>0</v>
          </cell>
          <cell r="W2600">
            <v>0</v>
          </cell>
          <cell r="Y2600">
            <v>0</v>
          </cell>
          <cell r="Z2600">
            <v>0</v>
          </cell>
          <cell r="AD2600">
            <v>0</v>
          </cell>
          <cell r="AE2600">
            <v>6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L2600">
            <v>5024680</v>
          </cell>
        </row>
        <row r="2640">
          <cell r="C2640">
            <v>73</v>
          </cell>
          <cell r="H2640">
            <v>65</v>
          </cell>
          <cell r="I2640">
            <v>48</v>
          </cell>
          <cell r="J2640">
            <v>17</v>
          </cell>
          <cell r="K2640">
            <v>1</v>
          </cell>
          <cell r="L2640">
            <v>4</v>
          </cell>
          <cell r="M2640">
            <v>3</v>
          </cell>
          <cell r="N2640">
            <v>0</v>
          </cell>
          <cell r="P2640">
            <v>0</v>
          </cell>
          <cell r="Q2640">
            <v>51</v>
          </cell>
          <cell r="S2640">
            <v>0</v>
          </cell>
          <cell r="T2640">
            <v>20</v>
          </cell>
          <cell r="V2640">
            <v>0</v>
          </cell>
          <cell r="W2640">
            <v>0</v>
          </cell>
          <cell r="Y2640">
            <v>0</v>
          </cell>
          <cell r="Z2640">
            <v>0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L2640">
            <v>10009070</v>
          </cell>
        </row>
        <row r="2642">
          <cell r="C2642">
            <v>7</v>
          </cell>
        </row>
        <row r="2643">
          <cell r="C2643">
            <v>8</v>
          </cell>
        </row>
        <row r="2644">
          <cell r="C2644">
            <v>2</v>
          </cell>
        </row>
        <row r="2646">
          <cell r="C2646">
            <v>95</v>
          </cell>
          <cell r="H2646">
            <v>92</v>
          </cell>
          <cell r="I2646">
            <v>34</v>
          </cell>
          <cell r="J2646">
            <v>58</v>
          </cell>
          <cell r="K2646">
            <v>3</v>
          </cell>
          <cell r="L2646">
            <v>0</v>
          </cell>
          <cell r="M2646">
            <v>0</v>
          </cell>
          <cell r="N2646">
            <v>0</v>
          </cell>
          <cell r="AD2646">
            <v>0</v>
          </cell>
          <cell r="AE2646">
            <v>0</v>
          </cell>
          <cell r="AF2646">
            <v>0</v>
          </cell>
          <cell r="AG2646">
            <v>0</v>
          </cell>
          <cell r="AH2646">
            <v>0</v>
          </cell>
          <cell r="AI2646">
            <v>0</v>
          </cell>
          <cell r="AJ2646">
            <v>0</v>
          </cell>
          <cell r="AL2646">
            <v>5588240</v>
          </cell>
        </row>
        <row r="2647">
          <cell r="C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0</v>
          </cell>
          <cell r="AH2647">
            <v>0</v>
          </cell>
          <cell r="AI2647">
            <v>0</v>
          </cell>
          <cell r="AJ2647">
            <v>0</v>
          </cell>
          <cell r="AL2647">
            <v>0</v>
          </cell>
        </row>
        <row r="2648">
          <cell r="C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AD2648">
            <v>0</v>
          </cell>
          <cell r="AE2648">
            <v>0</v>
          </cell>
          <cell r="AF2648">
            <v>0</v>
          </cell>
          <cell r="AG2648">
            <v>0</v>
          </cell>
          <cell r="AH2648">
            <v>0</v>
          </cell>
          <cell r="AI2648">
            <v>0</v>
          </cell>
          <cell r="AJ2648">
            <v>0</v>
          </cell>
          <cell r="AL2648">
            <v>0</v>
          </cell>
        </row>
        <row r="2649">
          <cell r="C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AD2649">
            <v>0</v>
          </cell>
          <cell r="AE2649">
            <v>0</v>
          </cell>
          <cell r="AF2649">
            <v>0</v>
          </cell>
          <cell r="AG2649">
            <v>0</v>
          </cell>
          <cell r="AH2649">
            <v>0</v>
          </cell>
          <cell r="AI2649">
            <v>0</v>
          </cell>
          <cell r="AJ2649">
            <v>0</v>
          </cell>
          <cell r="AL2649">
            <v>0</v>
          </cell>
        </row>
        <row r="2650">
          <cell r="C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AD2650">
            <v>0</v>
          </cell>
          <cell r="AE2650">
            <v>0</v>
          </cell>
          <cell r="AF2650">
            <v>0</v>
          </cell>
          <cell r="AG2650">
            <v>0</v>
          </cell>
          <cell r="AH2650">
            <v>0</v>
          </cell>
          <cell r="AI2650">
            <v>0</v>
          </cell>
          <cell r="AJ2650">
            <v>0</v>
          </cell>
          <cell r="AL2650">
            <v>0</v>
          </cell>
        </row>
        <row r="2651">
          <cell r="C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AD2651">
            <v>0</v>
          </cell>
          <cell r="AE2651">
            <v>0</v>
          </cell>
          <cell r="AF2651">
            <v>0</v>
          </cell>
          <cell r="AG2651">
            <v>0</v>
          </cell>
          <cell r="AH2651">
            <v>0</v>
          </cell>
          <cell r="AI2651">
            <v>0</v>
          </cell>
          <cell r="AJ2651">
            <v>0</v>
          </cell>
          <cell r="AL2651">
            <v>0</v>
          </cell>
        </row>
        <row r="2652">
          <cell r="C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AD2652">
            <v>0</v>
          </cell>
          <cell r="AE2652">
            <v>0</v>
          </cell>
          <cell r="AF2652">
            <v>0</v>
          </cell>
          <cell r="AG2652">
            <v>0</v>
          </cell>
          <cell r="AH2652">
            <v>0</v>
          </cell>
          <cell r="AI2652">
            <v>0</v>
          </cell>
          <cell r="AJ2652">
            <v>0</v>
          </cell>
          <cell r="AL2652">
            <v>0</v>
          </cell>
        </row>
        <row r="2653">
          <cell r="C2653">
            <v>68</v>
          </cell>
          <cell r="E2653">
            <v>59</v>
          </cell>
          <cell r="AL2653">
            <v>9696650</v>
          </cell>
        </row>
        <row r="2654">
          <cell r="C2654">
            <v>0</v>
          </cell>
          <cell r="E2654">
            <v>0</v>
          </cell>
          <cell r="AL2654">
            <v>0</v>
          </cell>
        </row>
        <row r="2655">
          <cell r="P2655">
            <v>0</v>
          </cell>
          <cell r="Q2655">
            <v>49</v>
          </cell>
          <cell r="S2655">
            <v>0</v>
          </cell>
          <cell r="T2655">
            <v>0</v>
          </cell>
          <cell r="V2655">
            <v>0</v>
          </cell>
          <cell r="W2655">
            <v>0</v>
          </cell>
          <cell r="Y2655">
            <v>0</v>
          </cell>
          <cell r="Z2655">
            <v>46</v>
          </cell>
        </row>
        <row r="2674">
          <cell r="C2674">
            <v>439</v>
          </cell>
          <cell r="D2674">
            <v>435</v>
          </cell>
          <cell r="E2674">
            <v>435</v>
          </cell>
          <cell r="F2674">
            <v>0</v>
          </cell>
          <cell r="G2674">
            <v>4</v>
          </cell>
          <cell r="AA2674">
            <v>0</v>
          </cell>
          <cell r="AB2674">
            <v>395</v>
          </cell>
          <cell r="AC2674">
            <v>44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</row>
        <row r="2882">
          <cell r="P2882">
            <v>17</v>
          </cell>
          <cell r="Q2882">
            <v>74</v>
          </cell>
          <cell r="S2882">
            <v>0</v>
          </cell>
          <cell r="T2882">
            <v>15</v>
          </cell>
          <cell r="V2882">
            <v>0</v>
          </cell>
          <cell r="W2882">
            <v>0</v>
          </cell>
          <cell r="Y2882">
            <v>0</v>
          </cell>
          <cell r="Z2882">
            <v>15</v>
          </cell>
        </row>
        <row r="2885">
          <cell r="C2885">
            <v>2</v>
          </cell>
          <cell r="I2885">
            <v>2</v>
          </cell>
        </row>
        <row r="2886">
          <cell r="C2886">
            <v>6</v>
          </cell>
          <cell r="I2886">
            <v>6</v>
          </cell>
        </row>
        <row r="2887">
          <cell r="C2887">
            <v>3</v>
          </cell>
          <cell r="I2887">
            <v>3</v>
          </cell>
        </row>
        <row r="2889">
          <cell r="C2889">
            <v>127</v>
          </cell>
          <cell r="H2889">
            <v>113</v>
          </cell>
          <cell r="I2889">
            <v>99</v>
          </cell>
          <cell r="J2889">
            <v>14</v>
          </cell>
          <cell r="K2889">
            <v>3</v>
          </cell>
          <cell r="L2889">
            <v>4</v>
          </cell>
          <cell r="M2889">
            <v>7</v>
          </cell>
          <cell r="N2889">
            <v>0</v>
          </cell>
          <cell r="AD2889">
            <v>0</v>
          </cell>
          <cell r="AE2889">
            <v>21</v>
          </cell>
          <cell r="AF2889">
            <v>0</v>
          </cell>
          <cell r="AG2889">
            <v>0</v>
          </cell>
          <cell r="AH2889">
            <v>0</v>
          </cell>
          <cell r="AI2889">
            <v>0</v>
          </cell>
          <cell r="AJ2889">
            <v>0</v>
          </cell>
          <cell r="AL2889">
            <v>47327800</v>
          </cell>
        </row>
        <row r="2894">
          <cell r="C2894">
            <v>3</v>
          </cell>
          <cell r="H2894">
            <v>2</v>
          </cell>
          <cell r="I2894">
            <v>2</v>
          </cell>
          <cell r="J2894">
            <v>0</v>
          </cell>
          <cell r="K2894">
            <v>0</v>
          </cell>
          <cell r="L2894">
            <v>1</v>
          </cell>
          <cell r="M2894">
            <v>0</v>
          </cell>
          <cell r="N2894">
            <v>0</v>
          </cell>
          <cell r="P2894">
            <v>0</v>
          </cell>
          <cell r="Q2894">
            <v>1</v>
          </cell>
          <cell r="S2894">
            <v>0</v>
          </cell>
          <cell r="T2894">
            <v>2</v>
          </cell>
          <cell r="V2894">
            <v>0</v>
          </cell>
          <cell r="W2894">
            <v>0</v>
          </cell>
          <cell r="Y2894">
            <v>0</v>
          </cell>
          <cell r="Z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H2894">
            <v>0</v>
          </cell>
          <cell r="AI2894">
            <v>0</v>
          </cell>
          <cell r="AJ2894">
            <v>0</v>
          </cell>
          <cell r="AL2894">
            <v>205970</v>
          </cell>
        </row>
        <row r="2960">
          <cell r="C2960">
            <v>34</v>
          </cell>
          <cell r="E2960">
            <v>34</v>
          </cell>
        </row>
        <row r="2964">
          <cell r="C2964">
            <v>43</v>
          </cell>
          <cell r="E2964">
            <v>33</v>
          </cell>
          <cell r="AL2964">
            <v>1176450</v>
          </cell>
        </row>
        <row r="2970">
          <cell r="C2970">
            <v>1045</v>
          </cell>
          <cell r="E2970">
            <v>763</v>
          </cell>
        </row>
        <row r="2972">
          <cell r="C2972">
            <v>140</v>
          </cell>
          <cell r="E2972">
            <v>140</v>
          </cell>
          <cell r="AL2972">
            <v>3288600</v>
          </cell>
        </row>
        <row r="2973">
          <cell r="C2973">
            <v>205</v>
          </cell>
          <cell r="E2973">
            <v>205</v>
          </cell>
          <cell r="AL2973">
            <v>15147450</v>
          </cell>
        </row>
        <row r="2974">
          <cell r="C2974">
            <v>0</v>
          </cell>
          <cell r="E2974">
            <v>0</v>
          </cell>
          <cell r="AL2974">
            <v>0</v>
          </cell>
        </row>
        <row r="2975">
          <cell r="C2975">
            <v>459</v>
          </cell>
          <cell r="E2975">
            <v>451</v>
          </cell>
          <cell r="AL2975">
            <v>1456730</v>
          </cell>
        </row>
        <row r="2976">
          <cell r="C2976">
            <v>0</v>
          </cell>
          <cell r="E2976">
            <v>0</v>
          </cell>
          <cell r="AL2976">
            <v>0</v>
          </cell>
        </row>
        <row r="2977">
          <cell r="C2977">
            <v>0</v>
          </cell>
          <cell r="E2977">
            <v>0</v>
          </cell>
          <cell r="AL2977">
            <v>0</v>
          </cell>
        </row>
        <row r="2978">
          <cell r="C2978">
            <v>0</v>
          </cell>
          <cell r="E2978">
            <v>0</v>
          </cell>
          <cell r="AL2978">
            <v>0</v>
          </cell>
        </row>
        <row r="2997">
          <cell r="C2997">
            <v>1043</v>
          </cell>
          <cell r="E2997">
            <v>1043</v>
          </cell>
          <cell r="AL2997">
            <v>4519460</v>
          </cell>
        </row>
        <row r="3016">
          <cell r="C3016">
            <v>671</v>
          </cell>
          <cell r="E3016">
            <v>671</v>
          </cell>
          <cell r="AL3016">
            <v>5432100</v>
          </cell>
        </row>
        <row r="3034">
          <cell r="C3034">
            <v>317</v>
          </cell>
          <cell r="E3034">
            <v>317</v>
          </cell>
          <cell r="AL3034">
            <v>2934460</v>
          </cell>
        </row>
        <row r="3066">
          <cell r="C3066">
            <v>126</v>
          </cell>
          <cell r="E3066">
            <v>126</v>
          </cell>
          <cell r="AL3066">
            <v>12021560</v>
          </cell>
        </row>
        <row r="3094">
          <cell r="C3094">
            <v>124</v>
          </cell>
          <cell r="I3094">
            <v>105</v>
          </cell>
          <cell r="L3094">
            <v>18</v>
          </cell>
          <cell r="P3094">
            <v>0</v>
          </cell>
          <cell r="Q3094">
            <v>0</v>
          </cell>
          <cell r="S3094">
            <v>1</v>
          </cell>
          <cell r="T3094">
            <v>2</v>
          </cell>
          <cell r="V3094">
            <v>0</v>
          </cell>
          <cell r="W3094">
            <v>0</v>
          </cell>
          <cell r="Y3094">
            <v>0</v>
          </cell>
          <cell r="Z3094">
            <v>0</v>
          </cell>
          <cell r="AD3094">
            <v>0</v>
          </cell>
          <cell r="AE3094">
            <v>0</v>
          </cell>
          <cell r="AF3094">
            <v>0</v>
          </cell>
          <cell r="AG3094">
            <v>0</v>
          </cell>
          <cell r="AH3094">
            <v>0</v>
          </cell>
          <cell r="AI3094">
            <v>0</v>
          </cell>
          <cell r="AJ3094">
            <v>0</v>
          </cell>
          <cell r="AL3094">
            <v>3959300</v>
          </cell>
        </row>
        <row r="3105">
          <cell r="C3105">
            <v>124</v>
          </cell>
          <cell r="H3105">
            <v>106</v>
          </cell>
          <cell r="I3105">
            <v>105</v>
          </cell>
          <cell r="J3105">
            <v>1</v>
          </cell>
          <cell r="K3105">
            <v>0</v>
          </cell>
          <cell r="L3105">
            <v>18</v>
          </cell>
          <cell r="M3105">
            <v>0</v>
          </cell>
          <cell r="N3105">
            <v>0</v>
          </cell>
        </row>
        <row r="3155">
          <cell r="C3155">
            <v>1</v>
          </cell>
        </row>
        <row r="3158">
          <cell r="C3158">
            <v>392</v>
          </cell>
          <cell r="E3158">
            <v>392</v>
          </cell>
          <cell r="AL3158">
            <v>9647120</v>
          </cell>
        </row>
        <row r="3159">
          <cell r="C3159">
            <v>53</v>
          </cell>
          <cell r="E3159">
            <v>53</v>
          </cell>
          <cell r="AL3159">
            <v>16350500</v>
          </cell>
        </row>
        <row r="3170">
          <cell r="C3170">
            <v>3</v>
          </cell>
          <cell r="E3170">
            <v>3</v>
          </cell>
          <cell r="AL3170">
            <v>26370</v>
          </cell>
        </row>
        <row r="3171">
          <cell r="C3171">
            <v>0</v>
          </cell>
          <cell r="E3171">
            <v>0</v>
          </cell>
          <cell r="AL3171">
            <v>0</v>
          </cell>
        </row>
        <row r="3172">
          <cell r="C3172">
            <v>2</v>
          </cell>
          <cell r="E3172">
            <v>2</v>
          </cell>
          <cell r="AL3172">
            <v>35240</v>
          </cell>
        </row>
        <row r="3173">
          <cell r="C3173">
            <v>0</v>
          </cell>
          <cell r="E3173">
            <v>0</v>
          </cell>
          <cell r="AL3173">
            <v>0</v>
          </cell>
        </row>
        <row r="3174">
          <cell r="C3174">
            <v>0</v>
          </cell>
          <cell r="E3174">
            <v>0</v>
          </cell>
          <cell r="AL3174">
            <v>0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2023</v>
          </cell>
        </row>
      </sheetData>
      <sheetData sheetId="1">
        <row r="6">
          <cell r="C6">
            <v>133</v>
          </cell>
          <cell r="E6">
            <v>133</v>
          </cell>
          <cell r="AL6">
            <v>1203650</v>
          </cell>
        </row>
        <row r="7">
          <cell r="C7">
            <v>0</v>
          </cell>
          <cell r="AL7">
            <v>0</v>
          </cell>
        </row>
        <row r="8">
          <cell r="C8">
            <v>0</v>
          </cell>
          <cell r="AL8">
            <v>0</v>
          </cell>
        </row>
        <row r="9">
          <cell r="C9">
            <v>411</v>
          </cell>
          <cell r="E9">
            <v>411</v>
          </cell>
          <cell r="AL9">
            <v>3719550</v>
          </cell>
        </row>
        <row r="10">
          <cell r="C10">
            <v>239</v>
          </cell>
          <cell r="E10">
            <v>239</v>
          </cell>
          <cell r="AL10">
            <v>2162950</v>
          </cell>
        </row>
        <row r="11">
          <cell r="C11">
            <v>0</v>
          </cell>
          <cell r="AL11">
            <v>0</v>
          </cell>
        </row>
        <row r="12">
          <cell r="C12">
            <v>136</v>
          </cell>
          <cell r="E12">
            <v>136</v>
          </cell>
          <cell r="AL12">
            <v>1230800</v>
          </cell>
        </row>
        <row r="13">
          <cell r="C13">
            <v>0</v>
          </cell>
          <cell r="AL13">
            <v>0</v>
          </cell>
        </row>
        <row r="14">
          <cell r="C14">
            <v>137</v>
          </cell>
          <cell r="E14">
            <v>137</v>
          </cell>
          <cell r="AL14">
            <v>1239850</v>
          </cell>
        </row>
        <row r="15">
          <cell r="C15">
            <v>159</v>
          </cell>
          <cell r="E15">
            <v>159</v>
          </cell>
          <cell r="AL15">
            <v>1438950</v>
          </cell>
        </row>
        <row r="16">
          <cell r="C16">
            <v>0</v>
          </cell>
          <cell r="AL16">
            <v>0</v>
          </cell>
        </row>
        <row r="17">
          <cell r="C17">
            <v>265</v>
          </cell>
          <cell r="E17">
            <v>265</v>
          </cell>
          <cell r="AL17">
            <v>2398250</v>
          </cell>
        </row>
        <row r="18">
          <cell r="C18">
            <v>49</v>
          </cell>
          <cell r="E18">
            <v>49</v>
          </cell>
          <cell r="AL18">
            <v>443450</v>
          </cell>
        </row>
        <row r="19">
          <cell r="C19">
            <v>0</v>
          </cell>
          <cell r="AL19">
            <v>0</v>
          </cell>
        </row>
        <row r="20">
          <cell r="C20">
            <v>251</v>
          </cell>
          <cell r="E20">
            <v>251</v>
          </cell>
          <cell r="AL20">
            <v>2271550</v>
          </cell>
        </row>
        <row r="21">
          <cell r="C21">
            <v>0</v>
          </cell>
          <cell r="AL21">
            <v>0</v>
          </cell>
        </row>
        <row r="22">
          <cell r="C22">
            <v>0</v>
          </cell>
          <cell r="AL22">
            <v>0</v>
          </cell>
        </row>
        <row r="23">
          <cell r="C23">
            <v>0</v>
          </cell>
          <cell r="AL23">
            <v>0</v>
          </cell>
        </row>
        <row r="24">
          <cell r="C24">
            <v>0</v>
          </cell>
          <cell r="AL24">
            <v>0</v>
          </cell>
        </row>
        <row r="25">
          <cell r="C25">
            <v>0</v>
          </cell>
          <cell r="AL25">
            <v>0</v>
          </cell>
        </row>
        <row r="26">
          <cell r="C26">
            <v>1127</v>
          </cell>
          <cell r="E26">
            <v>1127</v>
          </cell>
          <cell r="AL26">
            <v>10199350</v>
          </cell>
        </row>
        <row r="27">
          <cell r="C27">
            <v>549</v>
          </cell>
          <cell r="E27">
            <v>549</v>
          </cell>
          <cell r="AL27">
            <v>4968450</v>
          </cell>
        </row>
        <row r="28">
          <cell r="C28">
            <v>371</v>
          </cell>
          <cell r="E28">
            <v>371</v>
          </cell>
          <cell r="AL28">
            <v>3357550</v>
          </cell>
        </row>
        <row r="29">
          <cell r="C29">
            <v>647</v>
          </cell>
          <cell r="E29">
            <v>647</v>
          </cell>
          <cell r="AL29">
            <v>5855350</v>
          </cell>
        </row>
        <row r="30">
          <cell r="C30">
            <v>170</v>
          </cell>
          <cell r="E30">
            <v>170</v>
          </cell>
          <cell r="AL30">
            <v>1538500</v>
          </cell>
        </row>
        <row r="31">
          <cell r="C31">
            <v>614</v>
          </cell>
          <cell r="E31">
            <v>614</v>
          </cell>
          <cell r="AL31">
            <v>5556700</v>
          </cell>
        </row>
        <row r="32">
          <cell r="C32">
            <v>0</v>
          </cell>
          <cell r="AL32">
            <v>0</v>
          </cell>
        </row>
        <row r="33">
          <cell r="C33">
            <v>0</v>
          </cell>
          <cell r="AL33">
            <v>0</v>
          </cell>
        </row>
        <row r="34">
          <cell r="C34">
            <v>79</v>
          </cell>
          <cell r="E34">
            <v>79</v>
          </cell>
          <cell r="AL34">
            <v>714950</v>
          </cell>
        </row>
        <row r="35">
          <cell r="C35">
            <v>0</v>
          </cell>
          <cell r="AL35">
            <v>0</v>
          </cell>
        </row>
        <row r="36">
          <cell r="C36">
            <v>150</v>
          </cell>
          <cell r="E36">
            <v>150</v>
          </cell>
          <cell r="AL36">
            <v>1357500</v>
          </cell>
        </row>
        <row r="37">
          <cell r="C37">
            <v>8</v>
          </cell>
          <cell r="E37">
            <v>8</v>
          </cell>
          <cell r="AL37">
            <v>72400</v>
          </cell>
        </row>
        <row r="38">
          <cell r="C38">
            <v>0</v>
          </cell>
          <cell r="AL38">
            <v>0</v>
          </cell>
        </row>
        <row r="39">
          <cell r="C39">
            <v>0</v>
          </cell>
          <cell r="AL39">
            <v>0</v>
          </cell>
        </row>
        <row r="40">
          <cell r="C40">
            <v>87</v>
          </cell>
          <cell r="E40">
            <v>87</v>
          </cell>
          <cell r="AL40">
            <v>787350</v>
          </cell>
        </row>
        <row r="41">
          <cell r="C41">
            <v>43</v>
          </cell>
          <cell r="E41">
            <v>43</v>
          </cell>
          <cell r="AL41">
            <v>389150</v>
          </cell>
        </row>
        <row r="42">
          <cell r="C42">
            <v>3</v>
          </cell>
          <cell r="E42">
            <v>3</v>
          </cell>
          <cell r="AL42">
            <v>27150</v>
          </cell>
        </row>
        <row r="43">
          <cell r="C43">
            <v>0</v>
          </cell>
          <cell r="AL43">
            <v>0</v>
          </cell>
        </row>
        <row r="44">
          <cell r="C44">
            <v>0</v>
          </cell>
          <cell r="AL44">
            <v>0</v>
          </cell>
        </row>
        <row r="45">
          <cell r="C45">
            <v>0</v>
          </cell>
          <cell r="AL45">
            <v>0</v>
          </cell>
        </row>
        <row r="46">
          <cell r="C46">
            <v>0</v>
          </cell>
          <cell r="AL46">
            <v>0</v>
          </cell>
        </row>
        <row r="47">
          <cell r="C47">
            <v>0</v>
          </cell>
          <cell r="AL47">
            <v>0</v>
          </cell>
        </row>
        <row r="48">
          <cell r="C48">
            <v>145</v>
          </cell>
          <cell r="E48">
            <v>145</v>
          </cell>
          <cell r="AL48">
            <v>1312250</v>
          </cell>
        </row>
        <row r="49">
          <cell r="C49">
            <v>0</v>
          </cell>
        </row>
        <row r="50">
          <cell r="C50">
            <v>0</v>
          </cell>
          <cell r="AL50">
            <v>0</v>
          </cell>
        </row>
        <row r="51">
          <cell r="C51">
            <v>59</v>
          </cell>
          <cell r="E51">
            <v>59</v>
          </cell>
          <cell r="AL51">
            <v>533950</v>
          </cell>
        </row>
        <row r="52">
          <cell r="C52">
            <v>0</v>
          </cell>
        </row>
        <row r="53">
          <cell r="C53">
            <v>0</v>
          </cell>
          <cell r="AL53">
            <v>0</v>
          </cell>
        </row>
        <row r="56">
          <cell r="C56">
            <v>0</v>
          </cell>
          <cell r="AL56">
            <v>0</v>
          </cell>
        </row>
        <row r="57">
          <cell r="C57">
            <v>101</v>
          </cell>
          <cell r="E57">
            <v>40</v>
          </cell>
          <cell r="AL57">
            <v>671600</v>
          </cell>
        </row>
        <row r="58">
          <cell r="C58">
            <v>4202</v>
          </cell>
          <cell r="E58">
            <v>4041</v>
          </cell>
          <cell r="AL58">
            <v>36571050</v>
          </cell>
        </row>
        <row r="62">
          <cell r="C62">
            <v>0</v>
          </cell>
          <cell r="AL62">
            <v>0</v>
          </cell>
        </row>
        <row r="63">
          <cell r="C63">
            <v>0</v>
          </cell>
          <cell r="AL63">
            <v>0</v>
          </cell>
        </row>
        <row r="64">
          <cell r="C64">
            <v>112</v>
          </cell>
          <cell r="E64">
            <v>112</v>
          </cell>
          <cell r="AL64">
            <v>215040</v>
          </cell>
        </row>
        <row r="65">
          <cell r="C65">
            <v>1032</v>
          </cell>
          <cell r="E65">
            <v>1032</v>
          </cell>
          <cell r="AL65">
            <v>1455120</v>
          </cell>
        </row>
        <row r="66">
          <cell r="C66">
            <v>747</v>
          </cell>
          <cell r="E66">
            <v>740</v>
          </cell>
          <cell r="AL66">
            <v>1043400</v>
          </cell>
        </row>
        <row r="67">
          <cell r="C67">
            <v>416</v>
          </cell>
          <cell r="E67">
            <v>416</v>
          </cell>
          <cell r="AL67">
            <v>586560</v>
          </cell>
        </row>
        <row r="69">
          <cell r="C69">
            <v>464</v>
          </cell>
        </row>
        <row r="70">
          <cell r="C70">
            <v>453</v>
          </cell>
        </row>
        <row r="121">
          <cell r="C121">
            <v>91</v>
          </cell>
          <cell r="E121">
            <v>91</v>
          </cell>
          <cell r="AL121">
            <v>685230</v>
          </cell>
        </row>
        <row r="123">
          <cell r="C123">
            <v>0</v>
          </cell>
          <cell r="AL123">
            <v>0</v>
          </cell>
        </row>
        <row r="128">
          <cell r="C128">
            <v>0</v>
          </cell>
          <cell r="E128">
            <v>0</v>
          </cell>
          <cell r="AL128">
            <v>0</v>
          </cell>
        </row>
        <row r="130">
          <cell r="C130">
            <v>15</v>
          </cell>
          <cell r="E130">
            <v>15</v>
          </cell>
          <cell r="AL130">
            <v>69600</v>
          </cell>
        </row>
        <row r="131">
          <cell r="C131">
            <v>0</v>
          </cell>
          <cell r="AL131">
            <v>0</v>
          </cell>
        </row>
        <row r="132">
          <cell r="C132">
            <v>613</v>
          </cell>
          <cell r="E132">
            <v>613</v>
          </cell>
          <cell r="AL132">
            <v>478140</v>
          </cell>
        </row>
        <row r="133">
          <cell r="C133">
            <v>1</v>
          </cell>
          <cell r="E133">
            <v>1</v>
          </cell>
          <cell r="AL133">
            <v>2550</v>
          </cell>
        </row>
        <row r="134">
          <cell r="C134">
            <v>180</v>
          </cell>
          <cell r="E134">
            <v>180</v>
          </cell>
          <cell r="AL134">
            <v>459000</v>
          </cell>
        </row>
        <row r="135">
          <cell r="C135">
            <v>63</v>
          </cell>
          <cell r="E135">
            <v>63</v>
          </cell>
          <cell r="AL135">
            <v>160650</v>
          </cell>
        </row>
        <row r="137">
          <cell r="C137">
            <v>1190</v>
          </cell>
        </row>
        <row r="141">
          <cell r="C141">
            <v>21</v>
          </cell>
          <cell r="E141">
            <v>21</v>
          </cell>
          <cell r="AL141">
            <v>46410</v>
          </cell>
        </row>
        <row r="142">
          <cell r="C142">
            <v>307</v>
          </cell>
          <cell r="E142">
            <v>307</v>
          </cell>
          <cell r="AL142">
            <v>389890</v>
          </cell>
        </row>
        <row r="143">
          <cell r="C143">
            <v>32</v>
          </cell>
          <cell r="E143">
            <v>32</v>
          </cell>
          <cell r="AL143">
            <v>70720</v>
          </cell>
        </row>
        <row r="144">
          <cell r="C144">
            <v>0</v>
          </cell>
          <cell r="AL144">
            <v>0</v>
          </cell>
        </row>
        <row r="145">
          <cell r="C145">
            <v>0</v>
          </cell>
          <cell r="E145">
            <v>0</v>
          </cell>
          <cell r="AL145">
            <v>0</v>
          </cell>
        </row>
        <row r="147">
          <cell r="C147">
            <v>839</v>
          </cell>
        </row>
        <row r="148">
          <cell r="C148">
            <v>0</v>
          </cell>
        </row>
        <row r="152">
          <cell r="C152">
            <v>341</v>
          </cell>
          <cell r="E152">
            <v>318</v>
          </cell>
          <cell r="AL152">
            <v>270300</v>
          </cell>
        </row>
        <row r="156">
          <cell r="C156">
            <v>703</v>
          </cell>
          <cell r="E156">
            <v>703</v>
          </cell>
        </row>
        <row r="157">
          <cell r="C157">
            <v>20</v>
          </cell>
          <cell r="E157">
            <v>17</v>
          </cell>
        </row>
        <row r="158">
          <cell r="C158">
            <v>0</v>
          </cell>
        </row>
        <row r="201">
          <cell r="C201">
            <v>913</v>
          </cell>
          <cell r="E201">
            <v>912</v>
          </cell>
          <cell r="AL201">
            <v>36817440</v>
          </cell>
        </row>
        <row r="202">
          <cell r="C202">
            <v>2276</v>
          </cell>
          <cell r="E202">
            <v>2275</v>
          </cell>
          <cell r="AL202">
            <v>103398750</v>
          </cell>
        </row>
        <row r="203">
          <cell r="C203">
            <v>666</v>
          </cell>
          <cell r="E203">
            <v>666</v>
          </cell>
          <cell r="AL203">
            <v>56290320</v>
          </cell>
        </row>
        <row r="204">
          <cell r="C204">
            <v>145</v>
          </cell>
          <cell r="E204">
            <v>137</v>
          </cell>
          <cell r="AL204">
            <v>11579240</v>
          </cell>
        </row>
        <row r="205">
          <cell r="C205">
            <v>0</v>
          </cell>
          <cell r="AL205">
            <v>0</v>
          </cell>
        </row>
        <row r="206">
          <cell r="C206">
            <v>295</v>
          </cell>
          <cell r="E206">
            <v>295</v>
          </cell>
          <cell r="AL206">
            <v>51616150</v>
          </cell>
        </row>
        <row r="207">
          <cell r="C207">
            <v>0</v>
          </cell>
          <cell r="AL207">
            <v>0</v>
          </cell>
        </row>
        <row r="208">
          <cell r="C208">
            <v>0</v>
          </cell>
          <cell r="AL208">
            <v>0</v>
          </cell>
        </row>
        <row r="209">
          <cell r="C209">
            <v>425</v>
          </cell>
          <cell r="E209">
            <v>424</v>
          </cell>
          <cell r="AL209">
            <v>17138080</v>
          </cell>
        </row>
        <row r="210">
          <cell r="C210">
            <v>203</v>
          </cell>
          <cell r="E210">
            <v>203</v>
          </cell>
          <cell r="AL210">
            <v>1656480</v>
          </cell>
        </row>
        <row r="211">
          <cell r="C211">
            <v>107</v>
          </cell>
          <cell r="E211">
            <v>107</v>
          </cell>
          <cell r="AL211">
            <v>8113810</v>
          </cell>
        </row>
        <row r="212">
          <cell r="C212">
            <v>0</v>
          </cell>
          <cell r="AL212">
            <v>0</v>
          </cell>
        </row>
        <row r="213">
          <cell r="C213">
            <v>0</v>
          </cell>
          <cell r="AL213">
            <v>0</v>
          </cell>
        </row>
        <row r="214">
          <cell r="C214">
            <v>0</v>
          </cell>
          <cell r="E214">
            <v>0</v>
          </cell>
          <cell r="AL214">
            <v>0</v>
          </cell>
        </row>
        <row r="215">
          <cell r="C215">
            <v>258</v>
          </cell>
          <cell r="E215">
            <v>258</v>
          </cell>
          <cell r="AL215">
            <v>15554820</v>
          </cell>
        </row>
        <row r="216">
          <cell r="C216">
            <v>484</v>
          </cell>
          <cell r="E216">
            <v>484</v>
          </cell>
          <cell r="AL216">
            <v>48603280</v>
          </cell>
        </row>
        <row r="300">
          <cell r="C300">
            <v>45007</v>
          </cell>
          <cell r="D300">
            <v>44434</v>
          </cell>
          <cell r="E300">
            <v>44434</v>
          </cell>
          <cell r="F300">
            <v>0</v>
          </cell>
          <cell r="G300">
            <v>573</v>
          </cell>
          <cell r="AA300">
            <v>16643</v>
          </cell>
          <cell r="AB300">
            <v>10116</v>
          </cell>
          <cell r="AC300">
            <v>18248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2</v>
          </cell>
          <cell r="AJ300">
            <v>0</v>
          </cell>
          <cell r="AL300">
            <v>84307430</v>
          </cell>
        </row>
        <row r="381">
          <cell r="C381">
            <v>48991</v>
          </cell>
          <cell r="D381">
            <v>48665</v>
          </cell>
          <cell r="E381">
            <v>48665</v>
          </cell>
          <cell r="F381">
            <v>0</v>
          </cell>
          <cell r="G381">
            <v>326</v>
          </cell>
          <cell r="AA381">
            <v>13649</v>
          </cell>
          <cell r="AB381">
            <v>18781</v>
          </cell>
          <cell r="AC381">
            <v>16561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70</v>
          </cell>
          <cell r="AJ381">
            <v>0</v>
          </cell>
          <cell r="AL381">
            <v>83333950</v>
          </cell>
        </row>
        <row r="427">
          <cell r="C427">
            <v>3223</v>
          </cell>
          <cell r="D427">
            <v>3213</v>
          </cell>
          <cell r="E427">
            <v>3213</v>
          </cell>
          <cell r="F427">
            <v>0</v>
          </cell>
          <cell r="G427">
            <v>10</v>
          </cell>
          <cell r="AA427">
            <v>228</v>
          </cell>
          <cell r="AB427">
            <v>2920</v>
          </cell>
          <cell r="AC427">
            <v>75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25</v>
          </cell>
          <cell r="AJ427">
            <v>0</v>
          </cell>
          <cell r="AL427">
            <v>16833680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2</v>
          </cell>
          <cell r="AJ442">
            <v>0</v>
          </cell>
          <cell r="AL442">
            <v>0</v>
          </cell>
        </row>
        <row r="522">
          <cell r="C522">
            <v>3546</v>
          </cell>
          <cell r="D522">
            <v>3522</v>
          </cell>
          <cell r="E522">
            <v>3522</v>
          </cell>
          <cell r="F522">
            <v>0</v>
          </cell>
          <cell r="G522">
            <v>24</v>
          </cell>
          <cell r="AA522">
            <v>1065</v>
          </cell>
          <cell r="AB522">
            <v>985</v>
          </cell>
          <cell r="AC522">
            <v>1496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314</v>
          </cell>
          <cell r="AJ522">
            <v>0</v>
          </cell>
          <cell r="AL522">
            <v>21356380</v>
          </cell>
        </row>
        <row r="582">
          <cell r="C582">
            <v>3319</v>
          </cell>
          <cell r="D582">
            <v>3308</v>
          </cell>
          <cell r="E582">
            <v>3308</v>
          </cell>
          <cell r="F582">
            <v>0</v>
          </cell>
          <cell r="G582">
            <v>11</v>
          </cell>
          <cell r="AA582">
            <v>693</v>
          </cell>
          <cell r="AB582">
            <v>2094</v>
          </cell>
          <cell r="AC582">
            <v>532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12</v>
          </cell>
          <cell r="AJ582">
            <v>0</v>
          </cell>
          <cell r="AL582">
            <v>14312640</v>
          </cell>
        </row>
        <row r="602">
          <cell r="C602">
            <v>19</v>
          </cell>
          <cell r="D602">
            <v>19</v>
          </cell>
          <cell r="E602">
            <v>19</v>
          </cell>
          <cell r="F602">
            <v>0</v>
          </cell>
          <cell r="G602">
            <v>0</v>
          </cell>
          <cell r="AA602">
            <v>1</v>
          </cell>
          <cell r="AB602">
            <v>18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4</v>
          </cell>
          <cell r="AJ602">
            <v>0</v>
          </cell>
          <cell r="AL602">
            <v>66740</v>
          </cell>
        </row>
        <row r="650">
          <cell r="C650">
            <v>2792</v>
          </cell>
          <cell r="D650">
            <v>2791</v>
          </cell>
          <cell r="E650">
            <v>2791</v>
          </cell>
          <cell r="F650">
            <v>0</v>
          </cell>
          <cell r="G650">
            <v>1</v>
          </cell>
          <cell r="AA650">
            <v>166</v>
          </cell>
          <cell r="AB650">
            <v>1845</v>
          </cell>
          <cell r="AC650">
            <v>781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47</v>
          </cell>
          <cell r="AJ650">
            <v>0</v>
          </cell>
          <cell r="AL650">
            <v>94954300</v>
          </cell>
        </row>
        <row r="660">
          <cell r="C660">
            <v>171</v>
          </cell>
          <cell r="D660">
            <v>161</v>
          </cell>
          <cell r="E660">
            <v>161</v>
          </cell>
          <cell r="F660">
            <v>0</v>
          </cell>
          <cell r="G660">
            <v>10</v>
          </cell>
          <cell r="AA660">
            <v>1</v>
          </cell>
          <cell r="AB660">
            <v>0</v>
          </cell>
          <cell r="AC660">
            <v>170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L660">
            <v>361870</v>
          </cell>
        </row>
        <row r="671">
          <cell r="C671">
            <v>6994</v>
          </cell>
          <cell r="D671">
            <v>6887</v>
          </cell>
          <cell r="E671">
            <v>6833</v>
          </cell>
          <cell r="F671">
            <v>54</v>
          </cell>
          <cell r="G671">
            <v>107</v>
          </cell>
          <cell r="AA671">
            <v>3916</v>
          </cell>
          <cell r="AB671">
            <v>1638</v>
          </cell>
          <cell r="AC671">
            <v>1440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</row>
        <row r="721">
          <cell r="C721">
            <v>71</v>
          </cell>
          <cell r="D721">
            <v>71</v>
          </cell>
          <cell r="E721">
            <v>71</v>
          </cell>
          <cell r="F721">
            <v>0</v>
          </cell>
          <cell r="G721">
            <v>0</v>
          </cell>
          <cell r="AA721">
            <v>21</v>
          </cell>
          <cell r="AB721">
            <v>24</v>
          </cell>
          <cell r="AC721">
            <v>26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22</v>
          </cell>
          <cell r="AJ721">
            <v>0</v>
          </cell>
          <cell r="AL721">
            <v>151070</v>
          </cell>
        </row>
        <row r="764">
          <cell r="C764">
            <v>2789</v>
          </cell>
          <cell r="D764">
            <v>2781</v>
          </cell>
          <cell r="E764">
            <v>2781</v>
          </cell>
          <cell r="F764">
            <v>0</v>
          </cell>
          <cell r="G764">
            <v>8</v>
          </cell>
          <cell r="AA764">
            <v>245</v>
          </cell>
          <cell r="AB764">
            <v>1786</v>
          </cell>
          <cell r="AC764">
            <v>758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6</v>
          </cell>
          <cell r="AJ764">
            <v>0</v>
          </cell>
          <cell r="AL764">
            <v>4991420</v>
          </cell>
        </row>
        <row r="824">
          <cell r="C824">
            <v>2986</v>
          </cell>
          <cell r="D824">
            <v>2983</v>
          </cell>
          <cell r="E824">
            <v>2983</v>
          </cell>
          <cell r="F824">
            <v>0</v>
          </cell>
          <cell r="G824">
            <v>3</v>
          </cell>
          <cell r="AA824">
            <v>355</v>
          </cell>
          <cell r="AB824">
            <v>722</v>
          </cell>
          <cell r="AC824">
            <v>1909</v>
          </cell>
          <cell r="AD824">
            <v>24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L824">
            <v>34444300</v>
          </cell>
        </row>
        <row r="847">
          <cell r="C847">
            <v>1</v>
          </cell>
          <cell r="D847">
            <v>1</v>
          </cell>
          <cell r="E847">
            <v>1</v>
          </cell>
          <cell r="F847">
            <v>0</v>
          </cell>
          <cell r="G847">
            <v>0</v>
          </cell>
          <cell r="AA847">
            <v>0</v>
          </cell>
          <cell r="AB847">
            <v>1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L847">
            <v>29690</v>
          </cell>
        </row>
        <row r="877">
          <cell r="C877">
            <v>431</v>
          </cell>
          <cell r="D877">
            <v>422</v>
          </cell>
          <cell r="E877">
            <v>422</v>
          </cell>
          <cell r="F877">
            <v>0</v>
          </cell>
          <cell r="G877">
            <v>9</v>
          </cell>
          <cell r="AA877">
            <v>76</v>
          </cell>
          <cell r="AB877">
            <v>64</v>
          </cell>
          <cell r="AC877">
            <v>291</v>
          </cell>
          <cell r="AD877">
            <v>3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94</v>
          </cell>
          <cell r="AJ877">
            <v>0</v>
          </cell>
          <cell r="AL877">
            <v>28437260</v>
          </cell>
        </row>
        <row r="879">
          <cell r="C879">
            <v>0</v>
          </cell>
          <cell r="D879">
            <v>0</v>
          </cell>
          <cell r="AL879">
            <v>0</v>
          </cell>
        </row>
        <row r="880">
          <cell r="C880">
            <v>268</v>
          </cell>
          <cell r="D880">
            <v>258</v>
          </cell>
          <cell r="E880">
            <v>258</v>
          </cell>
          <cell r="G880">
            <v>10</v>
          </cell>
          <cell r="AA880">
            <v>64</v>
          </cell>
          <cell r="AB880">
            <v>71</v>
          </cell>
          <cell r="AC880">
            <v>133</v>
          </cell>
          <cell r="AI880">
            <v>1</v>
          </cell>
          <cell r="AL880">
            <v>6124920</v>
          </cell>
        </row>
        <row r="902">
          <cell r="C902">
            <v>1533</v>
          </cell>
          <cell r="D902">
            <v>1505</v>
          </cell>
          <cell r="E902">
            <v>1505</v>
          </cell>
          <cell r="F902">
            <v>0</v>
          </cell>
          <cell r="G902">
            <v>28</v>
          </cell>
          <cell r="AA902">
            <v>390</v>
          </cell>
          <cell r="AB902">
            <v>741</v>
          </cell>
          <cell r="AC902">
            <v>402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1</v>
          </cell>
          <cell r="AJ902">
            <v>0</v>
          </cell>
          <cell r="AL902">
            <v>31924500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10</v>
          </cell>
          <cell r="AJ944">
            <v>0</v>
          </cell>
          <cell r="AL944">
            <v>0</v>
          </cell>
        </row>
        <row r="988">
          <cell r="C988">
            <v>32</v>
          </cell>
          <cell r="D988">
            <v>32</v>
          </cell>
          <cell r="E988">
            <v>32</v>
          </cell>
          <cell r="F988">
            <v>0</v>
          </cell>
          <cell r="G988">
            <v>0</v>
          </cell>
          <cell r="AA988">
            <v>5</v>
          </cell>
          <cell r="AB988">
            <v>27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L997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26</v>
          </cell>
          <cell r="AJ1005">
            <v>0</v>
          </cell>
          <cell r="AL1005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L1014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0</v>
          </cell>
        </row>
        <row r="1031"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L1031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3"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1</v>
          </cell>
          <cell r="AJ1054">
            <v>0</v>
          </cell>
          <cell r="AL1054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12</v>
          </cell>
          <cell r="AJ1057">
            <v>0</v>
          </cell>
          <cell r="AL1057">
            <v>0</v>
          </cell>
        </row>
        <row r="1065"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L1065">
            <v>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L1071">
            <v>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L1081">
            <v>0</v>
          </cell>
        </row>
        <row r="1101"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4"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L1104">
            <v>0</v>
          </cell>
        </row>
        <row r="1178">
          <cell r="C1178">
            <v>11440</v>
          </cell>
          <cell r="D1178">
            <v>11440</v>
          </cell>
          <cell r="E1178">
            <v>11440</v>
          </cell>
          <cell r="F1178">
            <v>0</v>
          </cell>
          <cell r="G1178">
            <v>0</v>
          </cell>
          <cell r="AA1178">
            <v>8820</v>
          </cell>
          <cell r="AB1178">
            <v>2620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</row>
        <row r="1224">
          <cell r="C1224">
            <v>1047</v>
          </cell>
          <cell r="E1224">
            <v>1045</v>
          </cell>
          <cell r="AL1224">
            <v>7390590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2041</v>
          </cell>
          <cell r="AJ1240">
            <v>0</v>
          </cell>
          <cell r="AL1240">
            <v>0</v>
          </cell>
        </row>
        <row r="1242">
          <cell r="C1242">
            <v>277</v>
          </cell>
          <cell r="E1242">
            <v>277</v>
          </cell>
          <cell r="AL1242">
            <v>955650</v>
          </cell>
        </row>
        <row r="1243">
          <cell r="C1243">
            <v>347</v>
          </cell>
          <cell r="E1243">
            <v>347</v>
          </cell>
          <cell r="AL1243">
            <v>1197150</v>
          </cell>
        </row>
        <row r="1244">
          <cell r="C1244">
            <v>3</v>
          </cell>
          <cell r="E1244">
            <v>3</v>
          </cell>
          <cell r="AL1244">
            <v>41160</v>
          </cell>
        </row>
        <row r="1245">
          <cell r="C1245">
            <v>17</v>
          </cell>
          <cell r="E1245">
            <v>17</v>
          </cell>
          <cell r="AL1245">
            <v>273020</v>
          </cell>
        </row>
        <row r="1246">
          <cell r="C1246">
            <v>4</v>
          </cell>
          <cell r="E1246">
            <v>4</v>
          </cell>
          <cell r="AL1246">
            <v>145800</v>
          </cell>
        </row>
        <row r="1247">
          <cell r="C1247">
            <v>0</v>
          </cell>
          <cell r="AL1247">
            <v>0</v>
          </cell>
        </row>
        <row r="1248">
          <cell r="C1248">
            <v>0</v>
          </cell>
          <cell r="AL1248">
            <v>0</v>
          </cell>
        </row>
        <row r="1256">
          <cell r="C1256">
            <v>0</v>
          </cell>
        </row>
        <row r="1273">
          <cell r="C1273">
            <v>64</v>
          </cell>
          <cell r="E1273">
            <v>64</v>
          </cell>
        </row>
        <row r="1330">
          <cell r="C1330">
            <v>45</v>
          </cell>
          <cell r="D1330">
            <v>45</v>
          </cell>
          <cell r="E1330">
            <v>45</v>
          </cell>
          <cell r="F1330">
            <v>0</v>
          </cell>
          <cell r="G1330">
            <v>0</v>
          </cell>
          <cell r="AA1330">
            <v>17</v>
          </cell>
          <cell r="AB1330">
            <v>28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4</v>
          </cell>
          <cell r="AJ1330">
            <v>0</v>
          </cell>
        </row>
        <row r="1412">
          <cell r="C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P1412">
            <v>0</v>
          </cell>
          <cell r="Q1412">
            <v>0</v>
          </cell>
          <cell r="S1412">
            <v>0</v>
          </cell>
          <cell r="T1412">
            <v>0</v>
          </cell>
          <cell r="V1412">
            <v>0</v>
          </cell>
          <cell r="W1412">
            <v>0</v>
          </cell>
          <cell r="Y1412">
            <v>0</v>
          </cell>
          <cell r="Z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L1412">
            <v>0</v>
          </cell>
        </row>
        <row r="1461">
          <cell r="C1461">
            <v>448</v>
          </cell>
          <cell r="D1461">
            <v>440</v>
          </cell>
          <cell r="E1461">
            <v>435</v>
          </cell>
          <cell r="F1461">
            <v>5</v>
          </cell>
          <cell r="G1461">
            <v>8</v>
          </cell>
          <cell r="AA1461">
            <v>19</v>
          </cell>
          <cell r="AB1461">
            <v>429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42</v>
          </cell>
          <cell r="AJ1461">
            <v>0</v>
          </cell>
        </row>
        <row r="1547">
          <cell r="C1547">
            <v>136</v>
          </cell>
          <cell r="H1547">
            <v>125</v>
          </cell>
          <cell r="I1547">
            <v>111</v>
          </cell>
          <cell r="J1547">
            <v>14</v>
          </cell>
          <cell r="K1547">
            <v>2</v>
          </cell>
          <cell r="L1547">
            <v>9</v>
          </cell>
          <cell r="M1547">
            <v>0</v>
          </cell>
          <cell r="N1547">
            <v>0</v>
          </cell>
          <cell r="P1547">
            <v>0</v>
          </cell>
          <cell r="Q1547">
            <v>4</v>
          </cell>
          <cell r="S1547">
            <v>0</v>
          </cell>
          <cell r="T1547">
            <v>75</v>
          </cell>
          <cell r="V1547">
            <v>0</v>
          </cell>
          <cell r="W1547">
            <v>0</v>
          </cell>
          <cell r="Y1547">
            <v>0</v>
          </cell>
          <cell r="Z1547">
            <v>0</v>
          </cell>
          <cell r="AD1547">
            <v>0</v>
          </cell>
          <cell r="AE1547">
            <v>60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L1547">
            <v>49439225</v>
          </cell>
        </row>
        <row r="1618">
          <cell r="C1618">
            <v>1093</v>
          </cell>
          <cell r="D1618">
            <v>1087</v>
          </cell>
          <cell r="E1618">
            <v>1087</v>
          </cell>
          <cell r="F1618">
            <v>0</v>
          </cell>
          <cell r="G1618">
            <v>6</v>
          </cell>
          <cell r="AA1618">
            <v>667</v>
          </cell>
          <cell r="AB1618">
            <v>425</v>
          </cell>
          <cell r="AC1618">
            <v>1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167</v>
          </cell>
          <cell r="AJ1618">
            <v>0</v>
          </cell>
        </row>
        <row r="1728">
          <cell r="C1728">
            <v>74</v>
          </cell>
          <cell r="H1728">
            <v>65</v>
          </cell>
          <cell r="I1728">
            <v>48</v>
          </cell>
          <cell r="J1728">
            <v>17</v>
          </cell>
          <cell r="K1728">
            <v>2</v>
          </cell>
          <cell r="L1728">
            <v>2</v>
          </cell>
          <cell r="M1728">
            <v>5</v>
          </cell>
          <cell r="N1728">
            <v>0</v>
          </cell>
          <cell r="P1728">
            <v>27</v>
          </cell>
          <cell r="Q1728">
            <v>6</v>
          </cell>
          <cell r="S1728">
            <v>4</v>
          </cell>
          <cell r="T1728">
            <v>8</v>
          </cell>
          <cell r="V1728">
            <v>0</v>
          </cell>
          <cell r="W1728">
            <v>0</v>
          </cell>
          <cell r="Y1728">
            <v>0</v>
          </cell>
          <cell r="Z1728">
            <v>1</v>
          </cell>
          <cell r="AD1728">
            <v>0</v>
          </cell>
          <cell r="AE1728">
            <v>17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L1728">
            <v>5906020</v>
          </cell>
        </row>
        <row r="1730">
          <cell r="C1730">
            <v>1</v>
          </cell>
          <cell r="D1730">
            <v>1</v>
          </cell>
          <cell r="E1730">
            <v>1</v>
          </cell>
          <cell r="F1730">
            <v>0</v>
          </cell>
          <cell r="G1730">
            <v>0</v>
          </cell>
          <cell r="AA1730">
            <v>0</v>
          </cell>
          <cell r="AB1730">
            <v>1</v>
          </cell>
          <cell r="AC1730">
            <v>0</v>
          </cell>
        </row>
        <row r="1792">
          <cell r="C1792">
            <v>5</v>
          </cell>
          <cell r="H1792">
            <v>5</v>
          </cell>
          <cell r="I1792">
            <v>5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P1792">
            <v>0</v>
          </cell>
          <cell r="Q1792">
            <v>4</v>
          </cell>
          <cell r="S1792">
            <v>0</v>
          </cell>
          <cell r="T1792">
            <v>0</v>
          </cell>
          <cell r="V1792">
            <v>0</v>
          </cell>
          <cell r="W1792">
            <v>0</v>
          </cell>
          <cell r="Y1792">
            <v>0</v>
          </cell>
          <cell r="Z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L1792">
            <v>773420</v>
          </cell>
        </row>
        <row r="1866">
          <cell r="C1866">
            <v>57</v>
          </cell>
          <cell r="H1866">
            <v>48</v>
          </cell>
          <cell r="I1866">
            <v>46</v>
          </cell>
          <cell r="J1866">
            <v>2</v>
          </cell>
          <cell r="K1866">
            <v>0</v>
          </cell>
          <cell r="L1866">
            <v>7</v>
          </cell>
          <cell r="M1866">
            <v>2</v>
          </cell>
          <cell r="N1866">
            <v>0</v>
          </cell>
          <cell r="P1866">
            <v>0</v>
          </cell>
          <cell r="Q1866">
            <v>12</v>
          </cell>
          <cell r="S1866">
            <v>0</v>
          </cell>
          <cell r="T1866">
            <v>0</v>
          </cell>
          <cell r="V1866">
            <v>0</v>
          </cell>
          <cell r="W1866">
            <v>0</v>
          </cell>
          <cell r="Y1866">
            <v>0</v>
          </cell>
          <cell r="Z1866">
            <v>10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L1866">
            <v>4220880</v>
          </cell>
        </row>
        <row r="1883">
          <cell r="C1883">
            <v>14</v>
          </cell>
          <cell r="D1883">
            <v>14</v>
          </cell>
          <cell r="E1883">
            <v>14</v>
          </cell>
          <cell r="F1883">
            <v>0</v>
          </cell>
          <cell r="G1883">
            <v>0</v>
          </cell>
          <cell r="AA1883">
            <v>0</v>
          </cell>
          <cell r="AB1883">
            <v>14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</row>
        <row r="1909">
          <cell r="C1909">
            <v>57</v>
          </cell>
          <cell r="H1909">
            <v>55</v>
          </cell>
          <cell r="I1909">
            <v>17</v>
          </cell>
          <cell r="J1909">
            <v>38</v>
          </cell>
          <cell r="K1909">
            <v>0</v>
          </cell>
          <cell r="L1909">
            <v>2</v>
          </cell>
          <cell r="M1909">
            <v>0</v>
          </cell>
          <cell r="N1909">
            <v>0</v>
          </cell>
          <cell r="P1909">
            <v>0</v>
          </cell>
          <cell r="Q1909">
            <v>0</v>
          </cell>
          <cell r="S1909">
            <v>0</v>
          </cell>
          <cell r="T1909">
            <v>0</v>
          </cell>
          <cell r="V1909">
            <v>0</v>
          </cell>
          <cell r="W1909">
            <v>0</v>
          </cell>
          <cell r="Y1909">
            <v>0</v>
          </cell>
          <cell r="Z1909">
            <v>0</v>
          </cell>
          <cell r="AD1909">
            <v>0</v>
          </cell>
          <cell r="AE1909">
            <v>0</v>
          </cell>
          <cell r="AF1909">
            <v>0</v>
          </cell>
          <cell r="AG1909">
            <v>0</v>
          </cell>
          <cell r="AH1909">
            <v>0</v>
          </cell>
          <cell r="AI1909">
            <v>0</v>
          </cell>
          <cell r="AJ1909">
            <v>0</v>
          </cell>
          <cell r="AL1909">
            <v>1229705</v>
          </cell>
        </row>
        <row r="1983">
          <cell r="C1983">
            <v>809</v>
          </cell>
          <cell r="D1983">
            <v>798</v>
          </cell>
          <cell r="E1983">
            <v>794</v>
          </cell>
          <cell r="F1983">
            <v>4</v>
          </cell>
          <cell r="G1983">
            <v>11</v>
          </cell>
          <cell r="AA1983">
            <v>208</v>
          </cell>
          <cell r="AB1983">
            <v>355</v>
          </cell>
          <cell r="AC1983">
            <v>246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</row>
        <row r="2057">
          <cell r="P2057">
            <v>0</v>
          </cell>
          <cell r="Q2057">
            <v>8</v>
          </cell>
          <cell r="S2057">
            <v>0</v>
          </cell>
          <cell r="T2057">
            <v>0</v>
          </cell>
          <cell r="V2057">
            <v>0</v>
          </cell>
          <cell r="W2057">
            <v>0</v>
          </cell>
          <cell r="Y2057">
            <v>0</v>
          </cell>
          <cell r="Z2057">
            <v>3</v>
          </cell>
        </row>
        <row r="2067">
          <cell r="P2067">
            <v>0</v>
          </cell>
          <cell r="Q2067">
            <v>0</v>
          </cell>
          <cell r="S2067">
            <v>0</v>
          </cell>
          <cell r="T2067">
            <v>0</v>
          </cell>
          <cell r="V2067">
            <v>0</v>
          </cell>
          <cell r="W2067">
            <v>0</v>
          </cell>
          <cell r="Y2067">
            <v>0</v>
          </cell>
          <cell r="Z2067">
            <v>0</v>
          </cell>
        </row>
        <row r="2068">
          <cell r="C2068">
            <v>11</v>
          </cell>
          <cell r="H2068">
            <v>9</v>
          </cell>
          <cell r="I2068">
            <v>8</v>
          </cell>
          <cell r="J2068">
            <v>1</v>
          </cell>
          <cell r="K2068">
            <v>0</v>
          </cell>
          <cell r="L2068">
            <v>1</v>
          </cell>
          <cell r="M2068">
            <v>1</v>
          </cell>
          <cell r="N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L2068">
            <v>14023110</v>
          </cell>
        </row>
        <row r="2167">
          <cell r="P2167">
            <v>0</v>
          </cell>
          <cell r="Q2167">
            <v>4</v>
          </cell>
          <cell r="S2167">
            <v>0</v>
          </cell>
          <cell r="T2167">
            <v>0</v>
          </cell>
          <cell r="V2167">
            <v>0</v>
          </cell>
          <cell r="W2167">
            <v>0</v>
          </cell>
          <cell r="Y2167">
            <v>0</v>
          </cell>
          <cell r="Z2167">
            <v>6</v>
          </cell>
        </row>
        <row r="2169">
          <cell r="P2169">
            <v>0</v>
          </cell>
          <cell r="Q2169">
            <v>0</v>
          </cell>
          <cell r="S2169">
            <v>0</v>
          </cell>
          <cell r="T2169">
            <v>0</v>
          </cell>
          <cell r="V2169">
            <v>0</v>
          </cell>
          <cell r="W2169">
            <v>0</v>
          </cell>
          <cell r="Y2169">
            <v>0</v>
          </cell>
          <cell r="Z2169">
            <v>0</v>
          </cell>
        </row>
        <row r="2170">
          <cell r="C2170">
            <v>13</v>
          </cell>
          <cell r="H2170">
            <v>10</v>
          </cell>
          <cell r="I2170">
            <v>10</v>
          </cell>
          <cell r="J2170">
            <v>0</v>
          </cell>
          <cell r="K2170">
            <v>0</v>
          </cell>
          <cell r="L2170">
            <v>3</v>
          </cell>
          <cell r="M2170">
            <v>0</v>
          </cell>
          <cell r="N2170">
            <v>0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L2170">
            <v>3760705</v>
          </cell>
        </row>
        <row r="2212">
          <cell r="C2212">
            <v>21683</v>
          </cell>
          <cell r="D2212">
            <v>21642</v>
          </cell>
          <cell r="E2212">
            <v>21208</v>
          </cell>
          <cell r="F2212">
            <v>434</v>
          </cell>
          <cell r="G2212">
            <v>41</v>
          </cell>
          <cell r="AA2212">
            <v>20779</v>
          </cell>
          <cell r="AB2212">
            <v>13</v>
          </cell>
          <cell r="AC2212">
            <v>891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0</v>
          </cell>
          <cell r="AJ2212">
            <v>0</v>
          </cell>
        </row>
        <row r="2282">
          <cell r="C2282">
            <v>226</v>
          </cell>
          <cell r="D2282">
            <v>226</v>
          </cell>
          <cell r="E2282">
            <v>226</v>
          </cell>
          <cell r="F2282">
            <v>0</v>
          </cell>
          <cell r="G2282">
            <v>0</v>
          </cell>
          <cell r="AA2282">
            <v>130</v>
          </cell>
          <cell r="AB2282">
            <v>74</v>
          </cell>
          <cell r="AC2282">
            <v>22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</row>
        <row r="2392">
          <cell r="P2392">
            <v>2</v>
          </cell>
          <cell r="Q2392">
            <v>56</v>
          </cell>
          <cell r="S2392">
            <v>7</v>
          </cell>
          <cell r="T2392">
            <v>21</v>
          </cell>
          <cell r="V2392">
            <v>0</v>
          </cell>
          <cell r="W2392">
            <v>0</v>
          </cell>
          <cell r="Y2392">
            <v>8</v>
          </cell>
          <cell r="Z2392">
            <v>74</v>
          </cell>
        </row>
        <row r="2397">
          <cell r="P2397">
            <v>0</v>
          </cell>
          <cell r="Q2397">
            <v>0</v>
          </cell>
          <cell r="S2397">
            <v>0</v>
          </cell>
          <cell r="T2397">
            <v>0</v>
          </cell>
          <cell r="V2397">
            <v>0</v>
          </cell>
          <cell r="W2397">
            <v>0</v>
          </cell>
          <cell r="Y2397">
            <v>0</v>
          </cell>
          <cell r="Z2397">
            <v>0</v>
          </cell>
        </row>
        <row r="2398">
          <cell r="C2398">
            <v>168</v>
          </cell>
          <cell r="H2398">
            <v>140</v>
          </cell>
          <cell r="I2398">
            <v>106</v>
          </cell>
          <cell r="J2398">
            <v>34</v>
          </cell>
          <cell r="K2398">
            <v>1</v>
          </cell>
          <cell r="L2398">
            <v>23</v>
          </cell>
          <cell r="M2398">
            <v>3</v>
          </cell>
          <cell r="N2398">
            <v>1</v>
          </cell>
          <cell r="AD2398">
            <v>0</v>
          </cell>
          <cell r="AE2398">
            <v>0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L2398">
            <v>34779415</v>
          </cell>
        </row>
        <row r="2438">
          <cell r="C2438">
            <v>12</v>
          </cell>
          <cell r="H2438">
            <v>10</v>
          </cell>
          <cell r="I2438">
            <v>6</v>
          </cell>
          <cell r="J2438">
            <v>4</v>
          </cell>
          <cell r="K2438">
            <v>1</v>
          </cell>
          <cell r="L2438">
            <v>0</v>
          </cell>
          <cell r="M2438">
            <v>1</v>
          </cell>
          <cell r="N2438">
            <v>0</v>
          </cell>
          <cell r="P2438">
            <v>1</v>
          </cell>
          <cell r="Q2438">
            <v>4</v>
          </cell>
          <cell r="S2438">
            <v>0</v>
          </cell>
          <cell r="T2438">
            <v>5</v>
          </cell>
          <cell r="V2438">
            <v>0</v>
          </cell>
          <cell r="W2438">
            <v>0</v>
          </cell>
          <cell r="Y2438">
            <v>0</v>
          </cell>
          <cell r="Z2438">
            <v>0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H2438">
            <v>0</v>
          </cell>
          <cell r="AI2438">
            <v>0</v>
          </cell>
          <cell r="AJ2438">
            <v>0</v>
          </cell>
          <cell r="AL2438">
            <v>767730</v>
          </cell>
        </row>
        <row r="2467">
          <cell r="C2467">
            <v>423</v>
          </cell>
          <cell r="D2467">
            <v>419</v>
          </cell>
          <cell r="E2467">
            <v>365</v>
          </cell>
          <cell r="F2467">
            <v>54</v>
          </cell>
          <cell r="G2467">
            <v>4</v>
          </cell>
          <cell r="AA2467">
            <v>295</v>
          </cell>
          <cell r="AB2467">
            <v>6</v>
          </cell>
          <cell r="AC2467">
            <v>122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</row>
        <row r="2470">
          <cell r="C2470">
            <v>14</v>
          </cell>
          <cell r="D2470">
            <v>14</v>
          </cell>
          <cell r="E2470">
            <v>14</v>
          </cell>
          <cell r="F2470">
            <v>0</v>
          </cell>
          <cell r="G2470">
            <v>0</v>
          </cell>
          <cell r="AA2470">
            <v>14</v>
          </cell>
          <cell r="AB2470">
            <v>0</v>
          </cell>
          <cell r="AC2470">
            <v>0</v>
          </cell>
          <cell r="AL2470">
            <v>742000</v>
          </cell>
        </row>
        <row r="2471">
          <cell r="C2471">
            <v>0</v>
          </cell>
          <cell r="D2471">
            <v>0</v>
          </cell>
          <cell r="AL2471">
            <v>0</v>
          </cell>
        </row>
        <row r="2472">
          <cell r="C2472">
            <v>0</v>
          </cell>
          <cell r="D2472">
            <v>0</v>
          </cell>
          <cell r="AL2472">
            <v>0</v>
          </cell>
        </row>
        <row r="2473">
          <cell r="C2473">
            <v>0</v>
          </cell>
          <cell r="D2473">
            <v>0</v>
          </cell>
          <cell r="AL2473">
            <v>0</v>
          </cell>
        </row>
        <row r="2474">
          <cell r="C2474">
            <v>0</v>
          </cell>
          <cell r="D2474">
            <v>0</v>
          </cell>
          <cell r="AL2474">
            <v>0</v>
          </cell>
        </row>
        <row r="2475">
          <cell r="C2475">
            <v>0</v>
          </cell>
          <cell r="D2475">
            <v>0</v>
          </cell>
          <cell r="AL2475">
            <v>0</v>
          </cell>
        </row>
        <row r="2476">
          <cell r="C2476">
            <v>0</v>
          </cell>
          <cell r="D2476">
            <v>0</v>
          </cell>
          <cell r="AL2476">
            <v>0</v>
          </cell>
        </row>
        <row r="2477">
          <cell r="C2477">
            <v>0</v>
          </cell>
          <cell r="D2477">
            <v>0</v>
          </cell>
          <cell r="AL2477">
            <v>0</v>
          </cell>
        </row>
        <row r="2478">
          <cell r="C2478">
            <v>0</v>
          </cell>
          <cell r="D2478">
            <v>0</v>
          </cell>
          <cell r="AL2478">
            <v>0</v>
          </cell>
        </row>
        <row r="2479">
          <cell r="C2479">
            <v>0</v>
          </cell>
          <cell r="D2479">
            <v>0</v>
          </cell>
          <cell r="AL2479">
            <v>0</v>
          </cell>
        </row>
        <row r="2480">
          <cell r="C2480">
            <v>0</v>
          </cell>
          <cell r="D2480">
            <v>0</v>
          </cell>
          <cell r="AL2480">
            <v>0</v>
          </cell>
        </row>
        <row r="2561">
          <cell r="C2561">
            <v>49</v>
          </cell>
          <cell r="H2561">
            <v>45</v>
          </cell>
          <cell r="I2561">
            <v>30</v>
          </cell>
          <cell r="J2561">
            <v>15</v>
          </cell>
          <cell r="K2561">
            <v>0</v>
          </cell>
          <cell r="L2561">
            <v>3</v>
          </cell>
          <cell r="M2561">
            <v>1</v>
          </cell>
          <cell r="N2561">
            <v>0</v>
          </cell>
          <cell r="P2561">
            <v>8</v>
          </cell>
          <cell r="Q2561">
            <v>20</v>
          </cell>
          <cell r="S2561">
            <v>18</v>
          </cell>
          <cell r="T2561">
            <v>2</v>
          </cell>
          <cell r="V2561">
            <v>0</v>
          </cell>
          <cell r="W2561">
            <v>0</v>
          </cell>
          <cell r="Y2561">
            <v>0</v>
          </cell>
          <cell r="Z2561">
            <v>1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H2561">
            <v>0</v>
          </cell>
          <cell r="AI2561">
            <v>0</v>
          </cell>
          <cell r="AJ2561">
            <v>0</v>
          </cell>
          <cell r="AL2561">
            <v>8237960</v>
          </cell>
        </row>
        <row r="2593">
          <cell r="C2593">
            <v>1217</v>
          </cell>
          <cell r="D2593">
            <v>1213</v>
          </cell>
          <cell r="E2593">
            <v>808</v>
          </cell>
          <cell r="F2593">
            <v>405</v>
          </cell>
          <cell r="G2593">
            <v>4</v>
          </cell>
          <cell r="AA2593">
            <v>960</v>
          </cell>
          <cell r="AB2593">
            <v>194</v>
          </cell>
          <cell r="AC2593">
            <v>63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H2593">
            <v>40</v>
          </cell>
          <cell r="AI2593">
            <v>28</v>
          </cell>
          <cell r="AJ2593">
            <v>0</v>
          </cell>
        </row>
        <row r="2600">
          <cell r="C2600">
            <v>21</v>
          </cell>
          <cell r="H2600">
            <v>20</v>
          </cell>
          <cell r="I2600">
            <v>19</v>
          </cell>
          <cell r="J2600">
            <v>1</v>
          </cell>
          <cell r="K2600">
            <v>0</v>
          </cell>
          <cell r="L2600">
            <v>0</v>
          </cell>
          <cell r="M2600">
            <v>1</v>
          </cell>
          <cell r="N2600">
            <v>0</v>
          </cell>
          <cell r="P2600">
            <v>0</v>
          </cell>
          <cell r="Q2600">
            <v>11</v>
          </cell>
          <cell r="S2600">
            <v>0</v>
          </cell>
          <cell r="T2600">
            <v>4</v>
          </cell>
          <cell r="V2600">
            <v>0</v>
          </cell>
          <cell r="W2600">
            <v>0</v>
          </cell>
          <cell r="Y2600">
            <v>0</v>
          </cell>
          <cell r="Z2600">
            <v>0</v>
          </cell>
          <cell r="AD2600">
            <v>0</v>
          </cell>
          <cell r="AE2600">
            <v>4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L2600">
            <v>3147510</v>
          </cell>
        </row>
        <row r="2640">
          <cell r="C2640">
            <v>47</v>
          </cell>
          <cell r="H2640">
            <v>39</v>
          </cell>
          <cell r="I2640">
            <v>27</v>
          </cell>
          <cell r="J2640">
            <v>12</v>
          </cell>
          <cell r="K2640">
            <v>1</v>
          </cell>
          <cell r="L2640">
            <v>5</v>
          </cell>
          <cell r="M2640">
            <v>2</v>
          </cell>
          <cell r="N2640">
            <v>0</v>
          </cell>
          <cell r="P2640">
            <v>0</v>
          </cell>
          <cell r="Q2640">
            <v>25</v>
          </cell>
          <cell r="S2640">
            <v>0</v>
          </cell>
          <cell r="T2640">
            <v>12</v>
          </cell>
          <cell r="V2640">
            <v>0</v>
          </cell>
          <cell r="W2640">
            <v>0</v>
          </cell>
          <cell r="Y2640">
            <v>0</v>
          </cell>
          <cell r="Z2640">
            <v>9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L2640">
            <v>5304975</v>
          </cell>
        </row>
        <row r="2642">
          <cell r="C2642">
            <v>12</v>
          </cell>
        </row>
        <row r="2643">
          <cell r="C2643">
            <v>10</v>
          </cell>
        </row>
        <row r="2644">
          <cell r="C2644">
            <v>3</v>
          </cell>
        </row>
        <row r="2646">
          <cell r="C2646">
            <v>83</v>
          </cell>
          <cell r="H2646">
            <v>83</v>
          </cell>
          <cell r="I2646">
            <v>29</v>
          </cell>
          <cell r="J2646">
            <v>54</v>
          </cell>
          <cell r="AL2646">
            <v>4766440</v>
          </cell>
        </row>
        <row r="2647">
          <cell r="C2647">
            <v>0</v>
          </cell>
          <cell r="H2647">
            <v>0</v>
          </cell>
          <cell r="AL2647">
            <v>0</v>
          </cell>
        </row>
        <row r="2648">
          <cell r="C2648">
            <v>0</v>
          </cell>
          <cell r="H2648">
            <v>0</v>
          </cell>
          <cell r="AL2648">
            <v>0</v>
          </cell>
        </row>
        <row r="2649">
          <cell r="C2649">
            <v>0</v>
          </cell>
          <cell r="H2649">
            <v>0</v>
          </cell>
          <cell r="AL2649">
            <v>0</v>
          </cell>
        </row>
        <row r="2650">
          <cell r="C2650">
            <v>0</v>
          </cell>
          <cell r="H2650">
            <v>0</v>
          </cell>
          <cell r="AL2650">
            <v>0</v>
          </cell>
        </row>
        <row r="2651">
          <cell r="C2651">
            <v>0</v>
          </cell>
          <cell r="H2651">
            <v>0</v>
          </cell>
          <cell r="AL2651">
            <v>0</v>
          </cell>
        </row>
        <row r="2652">
          <cell r="C2652">
            <v>0</v>
          </cell>
          <cell r="H2652">
            <v>0</v>
          </cell>
          <cell r="AL2652">
            <v>0</v>
          </cell>
        </row>
        <row r="2653">
          <cell r="C2653">
            <v>48</v>
          </cell>
          <cell r="E2653">
            <v>41</v>
          </cell>
          <cell r="AL2653">
            <v>6738350</v>
          </cell>
        </row>
        <row r="2654">
          <cell r="C2654">
            <v>0</v>
          </cell>
          <cell r="AL2654">
            <v>0</v>
          </cell>
        </row>
        <row r="2655">
          <cell r="P2655">
            <v>0</v>
          </cell>
          <cell r="Q2655">
            <v>49</v>
          </cell>
          <cell r="S2655">
            <v>0</v>
          </cell>
          <cell r="T2655">
            <v>0</v>
          </cell>
          <cell r="V2655">
            <v>0</v>
          </cell>
          <cell r="W2655">
            <v>0</v>
          </cell>
          <cell r="Y2655">
            <v>0</v>
          </cell>
          <cell r="Z2655">
            <v>34</v>
          </cell>
        </row>
        <row r="2674">
          <cell r="C2674">
            <v>253</v>
          </cell>
          <cell r="D2674">
            <v>250</v>
          </cell>
          <cell r="E2674">
            <v>250</v>
          </cell>
          <cell r="F2674">
            <v>0</v>
          </cell>
          <cell r="G2674">
            <v>3</v>
          </cell>
          <cell r="AA2674">
            <v>0</v>
          </cell>
          <cell r="AB2674">
            <v>196</v>
          </cell>
          <cell r="AC2674">
            <v>57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</row>
        <row r="2882">
          <cell r="P2882">
            <v>10</v>
          </cell>
          <cell r="Q2882">
            <v>52</v>
          </cell>
          <cell r="S2882">
            <v>1</v>
          </cell>
          <cell r="T2882">
            <v>17</v>
          </cell>
          <cell r="V2882">
            <v>0</v>
          </cell>
          <cell r="W2882">
            <v>0</v>
          </cell>
          <cell r="Y2882">
            <v>0</v>
          </cell>
          <cell r="Z2882">
            <v>11</v>
          </cell>
        </row>
        <row r="2885">
          <cell r="C2885">
            <v>0</v>
          </cell>
        </row>
        <row r="2886">
          <cell r="C2886">
            <v>3</v>
          </cell>
          <cell r="I2886">
            <v>3</v>
          </cell>
        </row>
        <row r="2887">
          <cell r="C2887">
            <v>3</v>
          </cell>
          <cell r="I2887">
            <v>3</v>
          </cell>
        </row>
        <row r="2889">
          <cell r="C2889">
            <v>96</v>
          </cell>
          <cell r="H2889">
            <v>92</v>
          </cell>
          <cell r="I2889">
            <v>85</v>
          </cell>
          <cell r="J2889">
            <v>7</v>
          </cell>
          <cell r="K2889">
            <v>1</v>
          </cell>
          <cell r="L2889">
            <v>2</v>
          </cell>
          <cell r="M2889">
            <v>1</v>
          </cell>
          <cell r="N2889">
            <v>0</v>
          </cell>
          <cell r="AD2889">
            <v>3</v>
          </cell>
          <cell r="AE2889">
            <v>15</v>
          </cell>
          <cell r="AF2889">
            <v>0</v>
          </cell>
          <cell r="AG2889">
            <v>0</v>
          </cell>
          <cell r="AH2889">
            <v>0</v>
          </cell>
          <cell r="AI2889">
            <v>0</v>
          </cell>
          <cell r="AJ2889">
            <v>0</v>
          </cell>
          <cell r="AL2889">
            <v>43790360</v>
          </cell>
        </row>
        <row r="2894">
          <cell r="C2894">
            <v>6</v>
          </cell>
          <cell r="H2894">
            <v>4</v>
          </cell>
          <cell r="I2894">
            <v>3</v>
          </cell>
          <cell r="J2894">
            <v>1</v>
          </cell>
          <cell r="K2894">
            <v>0</v>
          </cell>
          <cell r="L2894">
            <v>2</v>
          </cell>
          <cell r="M2894">
            <v>0</v>
          </cell>
          <cell r="N2894">
            <v>0</v>
          </cell>
          <cell r="P2894">
            <v>0</v>
          </cell>
          <cell r="Q2894">
            <v>4</v>
          </cell>
          <cell r="S2894">
            <v>0</v>
          </cell>
          <cell r="T2894">
            <v>2</v>
          </cell>
          <cell r="V2894">
            <v>0</v>
          </cell>
          <cell r="W2894">
            <v>0</v>
          </cell>
          <cell r="Y2894">
            <v>0</v>
          </cell>
          <cell r="Z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H2894">
            <v>0</v>
          </cell>
          <cell r="AI2894">
            <v>0</v>
          </cell>
          <cell r="AJ2894">
            <v>0</v>
          </cell>
          <cell r="AL2894">
            <v>206220</v>
          </cell>
        </row>
        <row r="2960">
          <cell r="C2960">
            <v>47</v>
          </cell>
          <cell r="E2960">
            <v>47</v>
          </cell>
        </row>
        <row r="2964">
          <cell r="C2964">
            <v>43</v>
          </cell>
          <cell r="E2964">
            <v>39</v>
          </cell>
          <cell r="AL2964">
            <v>1390350</v>
          </cell>
        </row>
        <row r="2970">
          <cell r="C2970">
            <v>773</v>
          </cell>
          <cell r="E2970">
            <v>585</v>
          </cell>
        </row>
        <row r="2972">
          <cell r="C2972">
            <v>131</v>
          </cell>
          <cell r="E2972">
            <v>131</v>
          </cell>
          <cell r="AL2972">
            <v>3077190</v>
          </cell>
        </row>
        <row r="2973">
          <cell r="C2973">
            <v>203</v>
          </cell>
          <cell r="E2973">
            <v>203</v>
          </cell>
          <cell r="AL2973">
            <v>14999670</v>
          </cell>
        </row>
        <row r="2974">
          <cell r="C2974">
            <v>0</v>
          </cell>
          <cell r="AL2974">
            <v>0</v>
          </cell>
        </row>
        <row r="2975">
          <cell r="C2975">
            <v>526</v>
          </cell>
          <cell r="E2975">
            <v>510</v>
          </cell>
          <cell r="AL2975">
            <v>1647300</v>
          </cell>
        </row>
        <row r="2976">
          <cell r="C2976">
            <v>0</v>
          </cell>
          <cell r="AL2976">
            <v>0</v>
          </cell>
        </row>
        <row r="2977">
          <cell r="C2977">
            <v>0</v>
          </cell>
          <cell r="AL2977">
            <v>0</v>
          </cell>
        </row>
        <row r="2978">
          <cell r="C2978">
            <v>0</v>
          </cell>
          <cell r="AL2978">
            <v>0</v>
          </cell>
        </row>
        <row r="2997">
          <cell r="C2997">
            <v>805</v>
          </cell>
          <cell r="E2997">
            <v>805</v>
          </cell>
          <cell r="AL2997">
            <v>3450700</v>
          </cell>
        </row>
        <row r="3016">
          <cell r="C3016">
            <v>443</v>
          </cell>
          <cell r="E3016">
            <v>443</v>
          </cell>
          <cell r="AL3016">
            <v>3153330</v>
          </cell>
        </row>
        <row r="3034">
          <cell r="C3034">
            <v>186</v>
          </cell>
          <cell r="E3034">
            <v>186</v>
          </cell>
          <cell r="AL3034">
            <v>1676820</v>
          </cell>
        </row>
        <row r="3066">
          <cell r="C3066">
            <v>114</v>
          </cell>
          <cell r="E3066">
            <v>114</v>
          </cell>
          <cell r="AL3066">
            <v>12305680</v>
          </cell>
        </row>
        <row r="3094">
          <cell r="C3094">
            <v>68</v>
          </cell>
          <cell r="I3094">
            <v>33</v>
          </cell>
          <cell r="L3094">
            <v>34</v>
          </cell>
          <cell r="P3094">
            <v>0</v>
          </cell>
          <cell r="Q3094">
            <v>0</v>
          </cell>
          <cell r="S3094">
            <v>0</v>
          </cell>
          <cell r="T3094">
            <v>0</v>
          </cell>
          <cell r="V3094">
            <v>0</v>
          </cell>
          <cell r="W3094">
            <v>0</v>
          </cell>
          <cell r="Y3094">
            <v>0</v>
          </cell>
          <cell r="Z3094">
            <v>0</v>
          </cell>
          <cell r="AD3094">
            <v>0</v>
          </cell>
          <cell r="AE3094">
            <v>0</v>
          </cell>
          <cell r="AF3094">
            <v>0</v>
          </cell>
          <cell r="AG3094">
            <v>0</v>
          </cell>
          <cell r="AH3094">
            <v>0</v>
          </cell>
          <cell r="AI3094">
            <v>0</v>
          </cell>
          <cell r="AJ3094">
            <v>0</v>
          </cell>
          <cell r="AL3094">
            <v>1165320</v>
          </cell>
        </row>
        <row r="3105">
          <cell r="C3105">
            <v>71</v>
          </cell>
          <cell r="H3105">
            <v>37</v>
          </cell>
          <cell r="I3105">
            <v>36</v>
          </cell>
          <cell r="J3105">
            <v>1</v>
          </cell>
          <cell r="K3105">
            <v>0</v>
          </cell>
          <cell r="L3105">
            <v>34</v>
          </cell>
          <cell r="M3105">
            <v>0</v>
          </cell>
          <cell r="N3105">
            <v>0</v>
          </cell>
        </row>
        <row r="3155">
          <cell r="C3155">
            <v>0</v>
          </cell>
        </row>
        <row r="3158">
          <cell r="C3158">
            <v>266</v>
          </cell>
          <cell r="E3158">
            <v>266</v>
          </cell>
          <cell r="AL3158">
            <v>6546260</v>
          </cell>
        </row>
        <row r="3159">
          <cell r="C3159">
            <v>29</v>
          </cell>
          <cell r="E3159">
            <v>29</v>
          </cell>
          <cell r="AL3159">
            <v>8946500</v>
          </cell>
        </row>
        <row r="3170">
          <cell r="C3170">
            <v>4</v>
          </cell>
          <cell r="E3170">
            <v>4</v>
          </cell>
          <cell r="AL3170">
            <v>35160</v>
          </cell>
        </row>
        <row r="3171">
          <cell r="C3171">
            <v>0</v>
          </cell>
          <cell r="AL3171">
            <v>0</v>
          </cell>
        </row>
        <row r="3172">
          <cell r="C3172">
            <v>2</v>
          </cell>
          <cell r="E3172">
            <v>2</v>
          </cell>
          <cell r="AL3172">
            <v>35240</v>
          </cell>
        </row>
        <row r="3173">
          <cell r="C3173">
            <v>0</v>
          </cell>
          <cell r="AL3173">
            <v>0</v>
          </cell>
        </row>
        <row r="3174">
          <cell r="C3174">
            <v>0</v>
          </cell>
          <cell r="AL3174">
            <v>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2023</v>
          </cell>
        </row>
      </sheetData>
      <sheetData sheetId="1">
        <row r="6">
          <cell r="C6">
            <v>121</v>
          </cell>
          <cell r="E6">
            <v>121</v>
          </cell>
          <cell r="AL6">
            <v>1095050</v>
          </cell>
        </row>
        <row r="7">
          <cell r="C7">
            <v>0</v>
          </cell>
          <cell r="E7">
            <v>0</v>
          </cell>
          <cell r="AL7">
            <v>0</v>
          </cell>
        </row>
        <row r="8">
          <cell r="C8">
            <v>0</v>
          </cell>
          <cell r="E8">
            <v>0</v>
          </cell>
          <cell r="AL8">
            <v>0</v>
          </cell>
        </row>
        <row r="9">
          <cell r="C9">
            <v>240</v>
          </cell>
          <cell r="E9">
            <v>240</v>
          </cell>
          <cell r="AL9">
            <v>2172000</v>
          </cell>
        </row>
        <row r="10">
          <cell r="C10">
            <v>180</v>
          </cell>
          <cell r="E10">
            <v>180</v>
          </cell>
          <cell r="AL10">
            <v>1629000</v>
          </cell>
        </row>
        <row r="11">
          <cell r="C11">
            <v>0</v>
          </cell>
          <cell r="E11">
            <v>0</v>
          </cell>
          <cell r="AL11">
            <v>0</v>
          </cell>
        </row>
        <row r="12">
          <cell r="C12">
            <v>122</v>
          </cell>
          <cell r="E12">
            <v>122</v>
          </cell>
          <cell r="AL12">
            <v>1104100</v>
          </cell>
        </row>
        <row r="13">
          <cell r="C13">
            <v>0</v>
          </cell>
          <cell r="E13">
            <v>0</v>
          </cell>
          <cell r="AL13">
            <v>0</v>
          </cell>
        </row>
        <row r="14">
          <cell r="C14">
            <v>169</v>
          </cell>
          <cell r="E14">
            <v>169</v>
          </cell>
          <cell r="AL14">
            <v>1529450</v>
          </cell>
        </row>
        <row r="15">
          <cell r="C15">
            <v>22</v>
          </cell>
          <cell r="E15">
            <v>22</v>
          </cell>
          <cell r="AL15">
            <v>199100</v>
          </cell>
        </row>
        <row r="16">
          <cell r="C16">
            <v>0</v>
          </cell>
          <cell r="E16">
            <v>0</v>
          </cell>
          <cell r="AL16">
            <v>0</v>
          </cell>
        </row>
        <row r="17">
          <cell r="C17">
            <v>269</v>
          </cell>
          <cell r="E17">
            <v>269</v>
          </cell>
          <cell r="AL17">
            <v>2434450</v>
          </cell>
        </row>
        <row r="18">
          <cell r="C18">
            <v>61</v>
          </cell>
          <cell r="E18">
            <v>61</v>
          </cell>
          <cell r="AL18">
            <v>552050</v>
          </cell>
        </row>
        <row r="19">
          <cell r="C19">
            <v>0</v>
          </cell>
          <cell r="E19">
            <v>0</v>
          </cell>
          <cell r="AL19">
            <v>0</v>
          </cell>
        </row>
        <row r="20">
          <cell r="C20">
            <v>341</v>
          </cell>
          <cell r="E20">
            <v>341</v>
          </cell>
          <cell r="AL20">
            <v>3086050</v>
          </cell>
        </row>
        <row r="21">
          <cell r="C21">
            <v>0</v>
          </cell>
          <cell r="E21">
            <v>0</v>
          </cell>
          <cell r="AL21">
            <v>0</v>
          </cell>
        </row>
        <row r="22">
          <cell r="C22">
            <v>0</v>
          </cell>
          <cell r="E22">
            <v>0</v>
          </cell>
          <cell r="AL22">
            <v>0</v>
          </cell>
        </row>
        <row r="23">
          <cell r="C23">
            <v>0</v>
          </cell>
          <cell r="E23">
            <v>0</v>
          </cell>
          <cell r="AL23">
            <v>0</v>
          </cell>
        </row>
        <row r="24">
          <cell r="C24">
            <v>12</v>
          </cell>
          <cell r="E24">
            <v>12</v>
          </cell>
          <cell r="AL24">
            <v>108600</v>
          </cell>
        </row>
        <row r="25">
          <cell r="C25">
            <v>0</v>
          </cell>
          <cell r="E25">
            <v>0</v>
          </cell>
          <cell r="AL25">
            <v>0</v>
          </cell>
        </row>
        <row r="26">
          <cell r="C26">
            <v>947</v>
          </cell>
          <cell r="E26">
            <v>947</v>
          </cell>
          <cell r="AL26">
            <v>8570350</v>
          </cell>
        </row>
        <row r="27">
          <cell r="C27">
            <v>837</v>
          </cell>
          <cell r="E27">
            <v>837</v>
          </cell>
          <cell r="AL27">
            <v>7574850</v>
          </cell>
        </row>
        <row r="28">
          <cell r="C28">
            <v>304</v>
          </cell>
          <cell r="E28">
            <v>304</v>
          </cell>
          <cell r="AL28">
            <v>2751200</v>
          </cell>
        </row>
        <row r="29">
          <cell r="C29">
            <v>877</v>
          </cell>
          <cell r="E29">
            <v>877</v>
          </cell>
          <cell r="AL29">
            <v>7936850</v>
          </cell>
        </row>
        <row r="30">
          <cell r="C30">
            <v>360</v>
          </cell>
          <cell r="E30">
            <v>360</v>
          </cell>
          <cell r="AL30">
            <v>3258000</v>
          </cell>
        </row>
        <row r="31">
          <cell r="C31">
            <v>571</v>
          </cell>
          <cell r="E31">
            <v>571</v>
          </cell>
          <cell r="AL31">
            <v>5167550</v>
          </cell>
        </row>
        <row r="32">
          <cell r="C32">
            <v>0</v>
          </cell>
          <cell r="E32">
            <v>0</v>
          </cell>
          <cell r="AL32">
            <v>0</v>
          </cell>
        </row>
        <row r="33">
          <cell r="C33">
            <v>0</v>
          </cell>
          <cell r="E33">
            <v>0</v>
          </cell>
          <cell r="AL33">
            <v>0</v>
          </cell>
        </row>
        <row r="34">
          <cell r="C34">
            <v>88</v>
          </cell>
          <cell r="E34">
            <v>88</v>
          </cell>
          <cell r="AL34">
            <v>796400</v>
          </cell>
        </row>
        <row r="35">
          <cell r="C35">
            <v>0</v>
          </cell>
          <cell r="E35">
            <v>0</v>
          </cell>
          <cell r="AL35">
            <v>0</v>
          </cell>
        </row>
        <row r="36">
          <cell r="C36">
            <v>146</v>
          </cell>
          <cell r="E36">
            <v>146</v>
          </cell>
          <cell r="AL36">
            <v>1321300</v>
          </cell>
        </row>
        <row r="37">
          <cell r="C37">
            <v>0</v>
          </cell>
          <cell r="E37">
            <v>0</v>
          </cell>
          <cell r="AL37">
            <v>0</v>
          </cell>
        </row>
        <row r="38">
          <cell r="C38">
            <v>0</v>
          </cell>
          <cell r="E38">
            <v>0</v>
          </cell>
          <cell r="AL38">
            <v>0</v>
          </cell>
        </row>
        <row r="39">
          <cell r="C39">
            <v>0</v>
          </cell>
          <cell r="E39">
            <v>0</v>
          </cell>
          <cell r="AL39">
            <v>0</v>
          </cell>
        </row>
        <row r="40">
          <cell r="C40">
            <v>54</v>
          </cell>
          <cell r="E40">
            <v>54</v>
          </cell>
          <cell r="AL40">
            <v>488700</v>
          </cell>
        </row>
        <row r="41">
          <cell r="C41">
            <v>59</v>
          </cell>
          <cell r="E41">
            <v>59</v>
          </cell>
          <cell r="AL41">
            <v>533950</v>
          </cell>
        </row>
        <row r="42">
          <cell r="C42">
            <v>133</v>
          </cell>
          <cell r="E42">
            <v>133</v>
          </cell>
          <cell r="AL42">
            <v>1203650</v>
          </cell>
        </row>
        <row r="43">
          <cell r="C43">
            <v>0</v>
          </cell>
          <cell r="E43">
            <v>0</v>
          </cell>
          <cell r="AL43">
            <v>0</v>
          </cell>
        </row>
        <row r="44">
          <cell r="C44">
            <v>0</v>
          </cell>
          <cell r="E44">
            <v>0</v>
          </cell>
          <cell r="AL44">
            <v>0</v>
          </cell>
        </row>
        <row r="45">
          <cell r="C45">
            <v>0</v>
          </cell>
          <cell r="E45">
            <v>0</v>
          </cell>
          <cell r="AL45">
            <v>0</v>
          </cell>
        </row>
        <row r="46">
          <cell r="C46">
            <v>0</v>
          </cell>
          <cell r="E46">
            <v>0</v>
          </cell>
          <cell r="AL46">
            <v>0</v>
          </cell>
        </row>
        <row r="47">
          <cell r="C47">
            <v>0</v>
          </cell>
          <cell r="E47">
            <v>0</v>
          </cell>
          <cell r="AL47">
            <v>0</v>
          </cell>
        </row>
        <row r="48">
          <cell r="C48">
            <v>232</v>
          </cell>
          <cell r="E48">
            <v>217</v>
          </cell>
          <cell r="AL48">
            <v>1963850</v>
          </cell>
        </row>
        <row r="49">
          <cell r="C49">
            <v>0</v>
          </cell>
          <cell r="E49">
            <v>0</v>
          </cell>
          <cell r="AL49">
            <v>0</v>
          </cell>
        </row>
        <row r="50">
          <cell r="C50">
            <v>0</v>
          </cell>
          <cell r="E50">
            <v>0</v>
          </cell>
          <cell r="AL50">
            <v>0</v>
          </cell>
        </row>
        <row r="51">
          <cell r="C51">
            <v>63</v>
          </cell>
          <cell r="E51">
            <v>63</v>
          </cell>
          <cell r="AL51">
            <v>570150</v>
          </cell>
        </row>
        <row r="52">
          <cell r="C52">
            <v>0</v>
          </cell>
          <cell r="E52">
            <v>0</v>
          </cell>
          <cell r="AL52">
            <v>0</v>
          </cell>
        </row>
        <row r="53">
          <cell r="C53">
            <v>0</v>
          </cell>
          <cell r="E53">
            <v>0</v>
          </cell>
          <cell r="AL53">
            <v>0</v>
          </cell>
        </row>
        <row r="56">
          <cell r="C56">
            <v>0</v>
          </cell>
          <cell r="E56">
            <v>0</v>
          </cell>
          <cell r="AL56">
            <v>0</v>
          </cell>
        </row>
        <row r="57">
          <cell r="C57">
            <v>223</v>
          </cell>
          <cell r="E57">
            <v>153</v>
          </cell>
          <cell r="AL57">
            <v>2568870</v>
          </cell>
        </row>
        <row r="58">
          <cell r="C58">
            <v>4348</v>
          </cell>
          <cell r="E58">
            <v>4154</v>
          </cell>
          <cell r="AL58">
            <v>37593700</v>
          </cell>
        </row>
        <row r="62">
          <cell r="C62">
            <v>0</v>
          </cell>
          <cell r="E62">
            <v>0</v>
          </cell>
          <cell r="AL62">
            <v>0</v>
          </cell>
        </row>
        <row r="63">
          <cell r="C63">
            <v>0</v>
          </cell>
          <cell r="E63">
            <v>0</v>
          </cell>
          <cell r="AL63">
            <v>0</v>
          </cell>
        </row>
        <row r="64">
          <cell r="C64">
            <v>177</v>
          </cell>
          <cell r="E64">
            <v>177</v>
          </cell>
          <cell r="AL64">
            <v>339840</v>
          </cell>
        </row>
        <row r="65">
          <cell r="C65">
            <v>1068</v>
          </cell>
          <cell r="E65">
            <v>985</v>
          </cell>
          <cell r="AL65">
            <v>1388850</v>
          </cell>
        </row>
        <row r="66">
          <cell r="C66">
            <v>912</v>
          </cell>
          <cell r="E66">
            <v>906</v>
          </cell>
          <cell r="AL66">
            <v>1277460</v>
          </cell>
        </row>
        <row r="67">
          <cell r="C67">
            <v>506</v>
          </cell>
          <cell r="E67">
            <v>501</v>
          </cell>
          <cell r="AL67">
            <v>706410</v>
          </cell>
        </row>
        <row r="69">
          <cell r="C69">
            <v>239</v>
          </cell>
        </row>
        <row r="70">
          <cell r="C70">
            <v>190</v>
          </cell>
        </row>
        <row r="121">
          <cell r="C121">
            <v>109</v>
          </cell>
          <cell r="E121">
            <v>109</v>
          </cell>
          <cell r="AL121">
            <v>820770</v>
          </cell>
        </row>
        <row r="123">
          <cell r="C123">
            <v>0</v>
          </cell>
          <cell r="E123">
            <v>0</v>
          </cell>
          <cell r="AL123">
            <v>0</v>
          </cell>
        </row>
        <row r="128">
          <cell r="C128">
            <v>0</v>
          </cell>
          <cell r="E128">
            <v>0</v>
          </cell>
          <cell r="AL128">
            <v>0</v>
          </cell>
        </row>
        <row r="130">
          <cell r="C130">
            <v>49</v>
          </cell>
          <cell r="E130">
            <v>49</v>
          </cell>
          <cell r="AL130">
            <v>227360</v>
          </cell>
        </row>
        <row r="131">
          <cell r="C131">
            <v>0</v>
          </cell>
          <cell r="E131">
            <v>0</v>
          </cell>
          <cell r="AL131">
            <v>0</v>
          </cell>
        </row>
        <row r="132">
          <cell r="C132">
            <v>1034</v>
          </cell>
          <cell r="E132">
            <v>1034</v>
          </cell>
          <cell r="AL132">
            <v>806520</v>
          </cell>
        </row>
        <row r="133">
          <cell r="C133">
            <v>114</v>
          </cell>
          <cell r="E133">
            <v>114</v>
          </cell>
          <cell r="AL133">
            <v>290700</v>
          </cell>
        </row>
        <row r="134">
          <cell r="C134">
            <v>6</v>
          </cell>
          <cell r="E134">
            <v>6</v>
          </cell>
          <cell r="AL134">
            <v>15300</v>
          </cell>
        </row>
        <row r="135">
          <cell r="C135">
            <v>74</v>
          </cell>
          <cell r="E135">
            <v>74</v>
          </cell>
          <cell r="AL135">
            <v>188700</v>
          </cell>
        </row>
        <row r="137">
          <cell r="C137">
            <v>1572</v>
          </cell>
        </row>
        <row r="141">
          <cell r="C141">
            <v>60</v>
          </cell>
          <cell r="E141">
            <v>60</v>
          </cell>
          <cell r="AL141">
            <v>132600</v>
          </cell>
        </row>
        <row r="142">
          <cell r="C142">
            <v>286</v>
          </cell>
          <cell r="E142">
            <v>286</v>
          </cell>
          <cell r="AL142">
            <v>363220</v>
          </cell>
        </row>
        <row r="143">
          <cell r="C143">
            <v>36</v>
          </cell>
          <cell r="E143">
            <v>36</v>
          </cell>
          <cell r="AL143">
            <v>79560</v>
          </cell>
        </row>
        <row r="144">
          <cell r="C144">
            <v>0</v>
          </cell>
          <cell r="E144">
            <v>0</v>
          </cell>
          <cell r="AL144">
            <v>0</v>
          </cell>
        </row>
        <row r="145">
          <cell r="C145">
            <v>0</v>
          </cell>
          <cell r="E145">
            <v>0</v>
          </cell>
          <cell r="AL145">
            <v>0</v>
          </cell>
        </row>
        <row r="147">
          <cell r="C147">
            <v>538</v>
          </cell>
        </row>
        <row r="148">
          <cell r="C148">
            <v>0</v>
          </cell>
        </row>
        <row r="152">
          <cell r="C152">
            <v>2639</v>
          </cell>
          <cell r="E152">
            <v>2597</v>
          </cell>
          <cell r="AL152">
            <v>2207450</v>
          </cell>
        </row>
        <row r="156">
          <cell r="C156">
            <v>610</v>
          </cell>
          <cell r="E156">
            <v>610</v>
          </cell>
        </row>
        <row r="157">
          <cell r="C157">
            <v>25</v>
          </cell>
          <cell r="E157">
            <v>22</v>
          </cell>
        </row>
        <row r="158">
          <cell r="C158">
            <v>0</v>
          </cell>
          <cell r="E158">
            <v>0</v>
          </cell>
        </row>
        <row r="201">
          <cell r="C201">
            <v>971</v>
          </cell>
          <cell r="E201">
            <v>967</v>
          </cell>
          <cell r="AL201">
            <v>39037790</v>
          </cell>
        </row>
        <row r="202">
          <cell r="C202">
            <v>2090</v>
          </cell>
          <cell r="E202">
            <v>2083</v>
          </cell>
          <cell r="AL202">
            <v>94672350</v>
          </cell>
        </row>
        <row r="203">
          <cell r="C203">
            <v>355</v>
          </cell>
          <cell r="E203">
            <v>354</v>
          </cell>
          <cell r="AL203">
            <v>29920080</v>
          </cell>
        </row>
        <row r="204">
          <cell r="C204">
            <v>88</v>
          </cell>
          <cell r="E204">
            <v>88</v>
          </cell>
          <cell r="AL204">
            <v>7437760</v>
          </cell>
        </row>
        <row r="205">
          <cell r="C205">
            <v>0</v>
          </cell>
          <cell r="E205">
            <v>0</v>
          </cell>
          <cell r="AL205">
            <v>0</v>
          </cell>
        </row>
        <row r="206">
          <cell r="C206">
            <v>682</v>
          </cell>
          <cell r="E206">
            <v>680</v>
          </cell>
          <cell r="AL206">
            <v>118979600</v>
          </cell>
        </row>
        <row r="207">
          <cell r="C207">
            <v>0</v>
          </cell>
          <cell r="E207">
            <v>0</v>
          </cell>
          <cell r="AL207">
            <v>0</v>
          </cell>
        </row>
        <row r="208">
          <cell r="C208">
            <v>0</v>
          </cell>
          <cell r="E208">
            <v>0</v>
          </cell>
          <cell r="AL208">
            <v>0</v>
          </cell>
        </row>
        <row r="209">
          <cell r="C209">
            <v>552</v>
          </cell>
          <cell r="E209">
            <v>549</v>
          </cell>
          <cell r="AL209">
            <v>22190580</v>
          </cell>
        </row>
        <row r="210">
          <cell r="C210">
            <v>226</v>
          </cell>
          <cell r="E210">
            <v>226</v>
          </cell>
          <cell r="AL210">
            <v>1844160</v>
          </cell>
        </row>
        <row r="211">
          <cell r="C211">
            <v>126</v>
          </cell>
          <cell r="E211">
            <v>126</v>
          </cell>
          <cell r="AL211">
            <v>9554580</v>
          </cell>
        </row>
        <row r="212">
          <cell r="C212">
            <v>0</v>
          </cell>
          <cell r="E212">
            <v>0</v>
          </cell>
          <cell r="AL212">
            <v>0</v>
          </cell>
        </row>
        <row r="213">
          <cell r="C213">
            <v>0</v>
          </cell>
          <cell r="E213">
            <v>0</v>
          </cell>
          <cell r="AL213">
            <v>0</v>
          </cell>
        </row>
        <row r="214">
          <cell r="C214">
            <v>0</v>
          </cell>
          <cell r="E214">
            <v>0</v>
          </cell>
          <cell r="AL214">
            <v>0</v>
          </cell>
        </row>
        <row r="215">
          <cell r="C215">
            <v>113</v>
          </cell>
          <cell r="E215">
            <v>113</v>
          </cell>
          <cell r="AL215">
            <v>6812770</v>
          </cell>
        </row>
        <row r="216">
          <cell r="C216">
            <v>373</v>
          </cell>
          <cell r="E216">
            <v>373</v>
          </cell>
          <cell r="AL216">
            <v>37456660</v>
          </cell>
        </row>
        <row r="300">
          <cell r="C300">
            <v>47743</v>
          </cell>
          <cell r="D300">
            <v>47229</v>
          </cell>
          <cell r="E300">
            <v>47229</v>
          </cell>
          <cell r="F300">
            <v>0</v>
          </cell>
          <cell r="G300">
            <v>514</v>
          </cell>
          <cell r="AA300">
            <v>17465</v>
          </cell>
          <cell r="AB300">
            <v>12986</v>
          </cell>
          <cell r="AC300">
            <v>17292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3</v>
          </cell>
          <cell r="AJ300">
            <v>0</v>
          </cell>
          <cell r="AL300">
            <v>85616850</v>
          </cell>
        </row>
        <row r="381">
          <cell r="C381">
            <v>58491</v>
          </cell>
          <cell r="D381">
            <v>58257</v>
          </cell>
          <cell r="E381">
            <v>58257</v>
          </cell>
          <cell r="F381">
            <v>0</v>
          </cell>
          <cell r="G381">
            <v>234</v>
          </cell>
          <cell r="AA381">
            <v>16388</v>
          </cell>
          <cell r="AB381">
            <v>23823</v>
          </cell>
          <cell r="AC381">
            <v>18280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75</v>
          </cell>
          <cell r="AJ381">
            <v>0</v>
          </cell>
          <cell r="AL381">
            <v>100263590</v>
          </cell>
        </row>
        <row r="427">
          <cell r="C427">
            <v>4038</v>
          </cell>
          <cell r="D427">
            <v>4027</v>
          </cell>
          <cell r="E427">
            <v>4027</v>
          </cell>
          <cell r="F427">
            <v>0</v>
          </cell>
          <cell r="G427">
            <v>11</v>
          </cell>
          <cell r="AA427">
            <v>286</v>
          </cell>
          <cell r="AB427">
            <v>3678</v>
          </cell>
          <cell r="AC427">
            <v>74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32</v>
          </cell>
          <cell r="AJ427">
            <v>0</v>
          </cell>
          <cell r="AL427">
            <v>19335100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4</v>
          </cell>
          <cell r="AJ442">
            <v>0</v>
          </cell>
          <cell r="AL442">
            <v>0</v>
          </cell>
        </row>
        <row r="522">
          <cell r="C522">
            <v>3826</v>
          </cell>
          <cell r="D522">
            <v>3809</v>
          </cell>
          <cell r="E522">
            <v>3809</v>
          </cell>
          <cell r="F522">
            <v>0</v>
          </cell>
          <cell r="G522">
            <v>17</v>
          </cell>
          <cell r="AA522">
            <v>1212</v>
          </cell>
          <cell r="AB522">
            <v>1162</v>
          </cell>
          <cell r="AC522">
            <v>1452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209</v>
          </cell>
          <cell r="AJ522">
            <v>0</v>
          </cell>
          <cell r="AL522">
            <v>23364380</v>
          </cell>
        </row>
        <row r="582">
          <cell r="C582">
            <v>4312</v>
          </cell>
          <cell r="D582">
            <v>4298</v>
          </cell>
          <cell r="E582">
            <v>4298</v>
          </cell>
          <cell r="F582">
            <v>0</v>
          </cell>
          <cell r="G582">
            <v>14</v>
          </cell>
          <cell r="AA582">
            <v>1046</v>
          </cell>
          <cell r="AB582">
            <v>2770</v>
          </cell>
          <cell r="AC582">
            <v>496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4</v>
          </cell>
          <cell r="AJ582">
            <v>0</v>
          </cell>
          <cell r="AL582">
            <v>17300370</v>
          </cell>
        </row>
        <row r="602">
          <cell r="C602">
            <v>32</v>
          </cell>
          <cell r="D602">
            <v>32</v>
          </cell>
          <cell r="E602">
            <v>32</v>
          </cell>
          <cell r="F602">
            <v>0</v>
          </cell>
          <cell r="G602">
            <v>0</v>
          </cell>
          <cell r="AA602">
            <v>1</v>
          </cell>
          <cell r="AB602">
            <v>31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L602">
            <v>116140</v>
          </cell>
        </row>
        <row r="650">
          <cell r="C650">
            <v>9667</v>
          </cell>
          <cell r="D650">
            <v>9610</v>
          </cell>
          <cell r="E650">
            <v>9610</v>
          </cell>
          <cell r="F650">
            <v>0</v>
          </cell>
          <cell r="G650">
            <v>57</v>
          </cell>
          <cell r="AA650">
            <v>362</v>
          </cell>
          <cell r="AB650">
            <v>7822</v>
          </cell>
          <cell r="AC650">
            <v>1483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50</v>
          </cell>
          <cell r="AJ650">
            <v>0</v>
          </cell>
          <cell r="AL650">
            <v>176633740</v>
          </cell>
        </row>
        <row r="660">
          <cell r="C660">
            <v>10</v>
          </cell>
          <cell r="D660">
            <v>10</v>
          </cell>
          <cell r="E660">
            <v>10</v>
          </cell>
          <cell r="F660">
            <v>0</v>
          </cell>
          <cell r="G660">
            <v>0</v>
          </cell>
          <cell r="AA660">
            <v>1</v>
          </cell>
          <cell r="AB660">
            <v>9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L660">
            <v>130700</v>
          </cell>
        </row>
        <row r="671">
          <cell r="C671">
            <v>8229</v>
          </cell>
          <cell r="D671">
            <v>7988</v>
          </cell>
          <cell r="E671">
            <v>7988</v>
          </cell>
          <cell r="F671">
            <v>0</v>
          </cell>
          <cell r="G671">
            <v>241</v>
          </cell>
          <cell r="AA671">
            <v>4532</v>
          </cell>
          <cell r="AB671">
            <v>1642</v>
          </cell>
          <cell r="AC671">
            <v>2055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</row>
        <row r="721">
          <cell r="C721">
            <v>109</v>
          </cell>
          <cell r="D721">
            <v>109</v>
          </cell>
          <cell r="E721">
            <v>109</v>
          </cell>
          <cell r="F721">
            <v>0</v>
          </cell>
          <cell r="G721">
            <v>0</v>
          </cell>
          <cell r="AA721">
            <v>25</v>
          </cell>
          <cell r="AB721">
            <v>54</v>
          </cell>
          <cell r="AC721">
            <v>30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7</v>
          </cell>
          <cell r="AJ721">
            <v>0</v>
          </cell>
          <cell r="AL721">
            <v>200870</v>
          </cell>
        </row>
        <row r="764">
          <cell r="C764">
            <v>3657</v>
          </cell>
          <cell r="D764">
            <v>3654</v>
          </cell>
          <cell r="E764">
            <v>3654</v>
          </cell>
          <cell r="F764">
            <v>0</v>
          </cell>
          <cell r="G764">
            <v>3</v>
          </cell>
          <cell r="AA764">
            <v>309</v>
          </cell>
          <cell r="AB764">
            <v>2483</v>
          </cell>
          <cell r="AC764">
            <v>865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1</v>
          </cell>
          <cell r="AJ764">
            <v>0</v>
          </cell>
          <cell r="AL764">
            <v>6637160</v>
          </cell>
        </row>
        <row r="824">
          <cell r="C824">
            <v>2584</v>
          </cell>
          <cell r="D824">
            <v>2555</v>
          </cell>
          <cell r="E824">
            <v>2546</v>
          </cell>
          <cell r="F824">
            <v>9</v>
          </cell>
          <cell r="G824">
            <v>29</v>
          </cell>
          <cell r="AA824">
            <v>317</v>
          </cell>
          <cell r="AB824">
            <v>642</v>
          </cell>
          <cell r="AC824">
            <v>1625</v>
          </cell>
          <cell r="AD824">
            <v>1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L824">
            <v>27346030</v>
          </cell>
        </row>
        <row r="847"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L847">
            <v>0</v>
          </cell>
        </row>
        <row r="877">
          <cell r="C877">
            <v>1768</v>
          </cell>
          <cell r="D877">
            <v>1750</v>
          </cell>
          <cell r="E877">
            <v>1750</v>
          </cell>
          <cell r="F877">
            <v>0</v>
          </cell>
          <cell r="G877">
            <v>18</v>
          </cell>
          <cell r="AA877">
            <v>218</v>
          </cell>
          <cell r="AB877">
            <v>363</v>
          </cell>
          <cell r="AC877">
            <v>1187</v>
          </cell>
          <cell r="AD877">
            <v>1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L877">
            <v>107770210</v>
          </cell>
        </row>
        <row r="879"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L879">
            <v>0</v>
          </cell>
        </row>
        <row r="880">
          <cell r="C880">
            <v>79</v>
          </cell>
          <cell r="D880">
            <v>75</v>
          </cell>
          <cell r="E880">
            <v>75</v>
          </cell>
          <cell r="F880">
            <v>0</v>
          </cell>
          <cell r="G880">
            <v>4</v>
          </cell>
          <cell r="AA880">
            <v>23</v>
          </cell>
          <cell r="AB880">
            <v>28</v>
          </cell>
          <cell r="AC880">
            <v>28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1</v>
          </cell>
          <cell r="AJ880">
            <v>0</v>
          </cell>
          <cell r="AL880">
            <v>1780500</v>
          </cell>
        </row>
        <row r="902">
          <cell r="C902">
            <v>1101</v>
          </cell>
          <cell r="D902">
            <v>1072</v>
          </cell>
          <cell r="E902">
            <v>1072</v>
          </cell>
          <cell r="F902">
            <v>0</v>
          </cell>
          <cell r="G902">
            <v>29</v>
          </cell>
          <cell r="AA902">
            <v>252</v>
          </cell>
          <cell r="AB902">
            <v>703</v>
          </cell>
          <cell r="AC902">
            <v>146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2</v>
          </cell>
          <cell r="AJ902">
            <v>0</v>
          </cell>
          <cell r="AL902">
            <v>24259570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L944">
            <v>0</v>
          </cell>
        </row>
        <row r="988"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L997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9</v>
          </cell>
          <cell r="AJ1005">
            <v>0</v>
          </cell>
          <cell r="AL1005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L1014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0</v>
          </cell>
        </row>
        <row r="1031"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L1031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3"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L1054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L1057">
            <v>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L1071">
            <v>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L1081">
            <v>0</v>
          </cell>
        </row>
        <row r="1101"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4"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L1104">
            <v>0</v>
          </cell>
        </row>
        <row r="1178">
          <cell r="C1178">
            <v>10167</v>
          </cell>
          <cell r="D1178">
            <v>10167</v>
          </cell>
          <cell r="E1178">
            <v>10167</v>
          </cell>
          <cell r="F1178">
            <v>0</v>
          </cell>
          <cell r="G1178">
            <v>0</v>
          </cell>
          <cell r="AA1178">
            <v>7393</v>
          </cell>
          <cell r="AB1178">
            <v>2774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</row>
        <row r="1224">
          <cell r="C1224">
            <v>2135</v>
          </cell>
          <cell r="E1224">
            <v>2099</v>
          </cell>
          <cell r="AL1224">
            <v>74951590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515</v>
          </cell>
          <cell r="AJ1240">
            <v>0</v>
          </cell>
          <cell r="AL1240">
            <v>0</v>
          </cell>
        </row>
        <row r="1242">
          <cell r="C1242">
            <v>292</v>
          </cell>
          <cell r="E1242">
            <v>292</v>
          </cell>
          <cell r="AL1242">
            <v>1007400</v>
          </cell>
        </row>
        <row r="1243">
          <cell r="C1243">
            <v>530</v>
          </cell>
          <cell r="E1243">
            <v>530</v>
          </cell>
          <cell r="AL1243">
            <v>1828500</v>
          </cell>
        </row>
        <row r="1244">
          <cell r="C1244">
            <v>3</v>
          </cell>
          <cell r="E1244">
            <v>3</v>
          </cell>
          <cell r="AL1244">
            <v>41160</v>
          </cell>
        </row>
        <row r="1245">
          <cell r="C1245">
            <v>0</v>
          </cell>
          <cell r="E1245">
            <v>0</v>
          </cell>
          <cell r="AL1245">
            <v>0</v>
          </cell>
        </row>
        <row r="1246">
          <cell r="C1246">
            <v>4</v>
          </cell>
          <cell r="E1246">
            <v>4</v>
          </cell>
          <cell r="AL1246">
            <v>145800</v>
          </cell>
        </row>
        <row r="1247">
          <cell r="C1247">
            <v>0</v>
          </cell>
          <cell r="E1247">
            <v>0</v>
          </cell>
          <cell r="AL1247">
            <v>0</v>
          </cell>
        </row>
        <row r="1248">
          <cell r="C1248">
            <v>0</v>
          </cell>
          <cell r="E1248">
            <v>0</v>
          </cell>
          <cell r="AL1248">
            <v>0</v>
          </cell>
        </row>
        <row r="1256">
          <cell r="C1256">
            <v>0</v>
          </cell>
        </row>
        <row r="1273">
          <cell r="C1273">
            <v>63</v>
          </cell>
          <cell r="E1273">
            <v>63</v>
          </cell>
        </row>
        <row r="1330">
          <cell r="C1330">
            <v>18</v>
          </cell>
          <cell r="D1330">
            <v>18</v>
          </cell>
          <cell r="E1330">
            <v>18</v>
          </cell>
          <cell r="F1330">
            <v>0</v>
          </cell>
          <cell r="G1330">
            <v>0</v>
          </cell>
          <cell r="AA1330">
            <v>7</v>
          </cell>
          <cell r="AB1330">
            <v>11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412">
          <cell r="C1412">
            <v>5</v>
          </cell>
          <cell r="H1412">
            <v>5</v>
          </cell>
          <cell r="I1412">
            <v>5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P1412">
            <v>0</v>
          </cell>
          <cell r="Q1412">
            <v>0</v>
          </cell>
          <cell r="S1412">
            <v>0</v>
          </cell>
          <cell r="T1412">
            <v>5</v>
          </cell>
          <cell r="V1412">
            <v>0</v>
          </cell>
          <cell r="W1412">
            <v>0</v>
          </cell>
          <cell r="Y1412">
            <v>0</v>
          </cell>
          <cell r="Z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L1412">
            <v>952200</v>
          </cell>
        </row>
        <row r="1461">
          <cell r="C1461">
            <v>865</v>
          </cell>
          <cell r="D1461">
            <v>860</v>
          </cell>
          <cell r="E1461">
            <v>859</v>
          </cell>
          <cell r="F1461">
            <v>1</v>
          </cell>
          <cell r="G1461">
            <v>5</v>
          </cell>
          <cell r="AA1461">
            <v>9</v>
          </cell>
          <cell r="AB1461">
            <v>856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>
            <v>1</v>
          </cell>
          <cell r="AH1461">
            <v>0</v>
          </cell>
          <cell r="AI1461">
            <v>0</v>
          </cell>
          <cell r="AJ1461">
            <v>0</v>
          </cell>
        </row>
        <row r="1547">
          <cell r="C1547">
            <v>95</v>
          </cell>
          <cell r="H1547">
            <v>72</v>
          </cell>
          <cell r="I1547">
            <v>59</v>
          </cell>
          <cell r="J1547">
            <v>13</v>
          </cell>
          <cell r="K1547">
            <v>1</v>
          </cell>
          <cell r="L1547">
            <v>22</v>
          </cell>
          <cell r="M1547">
            <v>0</v>
          </cell>
          <cell r="N1547">
            <v>0</v>
          </cell>
          <cell r="P1547">
            <v>0</v>
          </cell>
          <cell r="Q1547">
            <v>2</v>
          </cell>
          <cell r="S1547">
            <v>0</v>
          </cell>
          <cell r="T1547">
            <v>43</v>
          </cell>
          <cell r="V1547">
            <v>0</v>
          </cell>
          <cell r="W1547">
            <v>0</v>
          </cell>
          <cell r="Y1547">
            <v>0</v>
          </cell>
          <cell r="Z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139</v>
          </cell>
          <cell r="AH1547">
            <v>0</v>
          </cell>
          <cell r="AI1547">
            <v>0</v>
          </cell>
          <cell r="AJ1547">
            <v>0</v>
          </cell>
          <cell r="AL1547">
            <v>14699220</v>
          </cell>
        </row>
        <row r="1618">
          <cell r="C1618">
            <v>1194</v>
          </cell>
          <cell r="D1618">
            <v>1194</v>
          </cell>
          <cell r="E1618">
            <v>1193</v>
          </cell>
          <cell r="F1618">
            <v>1</v>
          </cell>
          <cell r="G1618">
            <v>0</v>
          </cell>
          <cell r="AA1618">
            <v>784</v>
          </cell>
          <cell r="AB1618">
            <v>410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</row>
        <row r="1728">
          <cell r="C1728">
            <v>48</v>
          </cell>
          <cell r="H1728">
            <v>38</v>
          </cell>
          <cell r="I1728">
            <v>21</v>
          </cell>
          <cell r="J1728">
            <v>17</v>
          </cell>
          <cell r="K1728">
            <v>2</v>
          </cell>
          <cell r="L1728">
            <v>3</v>
          </cell>
          <cell r="M1728">
            <v>4</v>
          </cell>
          <cell r="N1728">
            <v>1</v>
          </cell>
          <cell r="P1728">
            <v>23</v>
          </cell>
          <cell r="Q1728">
            <v>6</v>
          </cell>
          <cell r="S1728">
            <v>0</v>
          </cell>
          <cell r="T1728">
            <v>0</v>
          </cell>
          <cell r="V1728">
            <v>0</v>
          </cell>
          <cell r="W1728">
            <v>0</v>
          </cell>
          <cell r="Y1728">
            <v>0</v>
          </cell>
          <cell r="Z1728">
            <v>0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L1728">
            <v>2393600</v>
          </cell>
        </row>
        <row r="1730">
          <cell r="C1730">
            <v>5</v>
          </cell>
          <cell r="D1730">
            <v>5</v>
          </cell>
          <cell r="E1730">
            <v>5</v>
          </cell>
          <cell r="F1730">
            <v>0</v>
          </cell>
          <cell r="G1730">
            <v>0</v>
          </cell>
          <cell r="AA1730">
            <v>0</v>
          </cell>
          <cell r="AB1730">
            <v>5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</row>
        <row r="1792">
          <cell r="C1792">
            <v>11</v>
          </cell>
          <cell r="H1792">
            <v>8</v>
          </cell>
          <cell r="I1792">
            <v>6</v>
          </cell>
          <cell r="J1792">
            <v>2</v>
          </cell>
          <cell r="K1792">
            <v>0</v>
          </cell>
          <cell r="L1792">
            <v>3</v>
          </cell>
          <cell r="M1792">
            <v>0</v>
          </cell>
          <cell r="N1792">
            <v>0</v>
          </cell>
          <cell r="P1792">
            <v>1</v>
          </cell>
          <cell r="Q1792">
            <v>5</v>
          </cell>
          <cell r="S1792">
            <v>3</v>
          </cell>
          <cell r="T1792">
            <v>1</v>
          </cell>
          <cell r="V1792">
            <v>0</v>
          </cell>
          <cell r="W1792">
            <v>0</v>
          </cell>
          <cell r="Y1792">
            <v>0</v>
          </cell>
          <cell r="Z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L1792">
            <v>1388230</v>
          </cell>
        </row>
        <row r="1866">
          <cell r="C1866">
            <v>60</v>
          </cell>
          <cell r="H1866">
            <v>52</v>
          </cell>
          <cell r="I1866">
            <v>48</v>
          </cell>
          <cell r="J1866">
            <v>4</v>
          </cell>
          <cell r="K1866">
            <v>0</v>
          </cell>
          <cell r="L1866">
            <v>8</v>
          </cell>
          <cell r="M1866">
            <v>0</v>
          </cell>
          <cell r="N1866">
            <v>0</v>
          </cell>
          <cell r="P1866">
            <v>0</v>
          </cell>
          <cell r="Q1866">
            <v>1</v>
          </cell>
          <cell r="S1866">
            <v>0</v>
          </cell>
          <cell r="T1866">
            <v>0</v>
          </cell>
          <cell r="V1866">
            <v>0</v>
          </cell>
          <cell r="W1866">
            <v>0</v>
          </cell>
          <cell r="Y1866">
            <v>0</v>
          </cell>
          <cell r="Z1866">
            <v>18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L1866">
            <v>4326470</v>
          </cell>
        </row>
        <row r="1883">
          <cell r="C1883">
            <v>4</v>
          </cell>
          <cell r="D1883">
            <v>4</v>
          </cell>
          <cell r="E1883">
            <v>4</v>
          </cell>
          <cell r="F1883">
            <v>0</v>
          </cell>
          <cell r="G1883">
            <v>0</v>
          </cell>
          <cell r="AA1883">
            <v>0</v>
          </cell>
          <cell r="AB1883">
            <v>4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</row>
        <row r="1909">
          <cell r="C1909">
            <v>49</v>
          </cell>
          <cell r="H1909">
            <v>44</v>
          </cell>
          <cell r="I1909">
            <v>44</v>
          </cell>
          <cell r="J1909">
            <v>0</v>
          </cell>
          <cell r="K1909">
            <v>0</v>
          </cell>
          <cell r="L1909">
            <v>3</v>
          </cell>
          <cell r="M1909">
            <v>2</v>
          </cell>
          <cell r="N1909">
            <v>0</v>
          </cell>
          <cell r="P1909">
            <v>0</v>
          </cell>
          <cell r="Q1909">
            <v>0</v>
          </cell>
          <cell r="S1909">
            <v>0</v>
          </cell>
          <cell r="T1909">
            <v>0</v>
          </cell>
          <cell r="V1909">
            <v>0</v>
          </cell>
          <cell r="W1909">
            <v>0</v>
          </cell>
          <cell r="Y1909">
            <v>0</v>
          </cell>
          <cell r="Z1909">
            <v>0</v>
          </cell>
          <cell r="AD1909">
            <v>0</v>
          </cell>
          <cell r="AE1909">
            <v>0</v>
          </cell>
          <cell r="AF1909">
            <v>0</v>
          </cell>
          <cell r="AG1909">
            <v>0</v>
          </cell>
          <cell r="AH1909">
            <v>0</v>
          </cell>
          <cell r="AI1909">
            <v>0</v>
          </cell>
          <cell r="AJ1909">
            <v>0</v>
          </cell>
          <cell r="AL1909">
            <v>2725440</v>
          </cell>
        </row>
        <row r="1983">
          <cell r="C1983">
            <v>1060</v>
          </cell>
          <cell r="D1983">
            <v>956</v>
          </cell>
          <cell r="E1983">
            <v>955</v>
          </cell>
          <cell r="F1983">
            <v>1</v>
          </cell>
          <cell r="G1983">
            <v>104</v>
          </cell>
          <cell r="AA1983">
            <v>423</v>
          </cell>
          <cell r="AB1983">
            <v>381</v>
          </cell>
          <cell r="AC1983">
            <v>256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</row>
        <row r="2057">
          <cell r="P2057">
            <v>0</v>
          </cell>
          <cell r="Q2057">
            <v>7</v>
          </cell>
          <cell r="S2057">
            <v>0</v>
          </cell>
          <cell r="T2057">
            <v>3</v>
          </cell>
          <cell r="V2057">
            <v>0</v>
          </cell>
          <cell r="W2057">
            <v>0</v>
          </cell>
          <cell r="Y2057">
            <v>0</v>
          </cell>
          <cell r="Z2057">
            <v>0</v>
          </cell>
        </row>
        <row r="2067">
          <cell r="P2067">
            <v>0</v>
          </cell>
          <cell r="Q2067">
            <v>0</v>
          </cell>
          <cell r="S2067">
            <v>0</v>
          </cell>
          <cell r="T2067">
            <v>0</v>
          </cell>
          <cell r="V2067">
            <v>0</v>
          </cell>
          <cell r="W2067">
            <v>0</v>
          </cell>
          <cell r="Y2067">
            <v>0</v>
          </cell>
          <cell r="Z2067">
            <v>0</v>
          </cell>
        </row>
        <row r="2068">
          <cell r="C2068">
            <v>10</v>
          </cell>
          <cell r="H2068">
            <v>8</v>
          </cell>
          <cell r="I2068">
            <v>3</v>
          </cell>
          <cell r="J2068">
            <v>5</v>
          </cell>
          <cell r="K2068">
            <v>0</v>
          </cell>
          <cell r="L2068">
            <v>0</v>
          </cell>
          <cell r="M2068">
            <v>2</v>
          </cell>
          <cell r="N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L2068">
            <v>4764810</v>
          </cell>
        </row>
        <row r="2167">
          <cell r="P2167">
            <v>0</v>
          </cell>
          <cell r="Q2167">
            <v>7</v>
          </cell>
          <cell r="S2167">
            <v>0</v>
          </cell>
          <cell r="T2167">
            <v>0</v>
          </cell>
          <cell r="V2167">
            <v>0</v>
          </cell>
          <cell r="W2167">
            <v>0</v>
          </cell>
          <cell r="Y2167">
            <v>0</v>
          </cell>
          <cell r="Z2167">
            <v>1</v>
          </cell>
        </row>
        <row r="2169">
          <cell r="P2169">
            <v>0</v>
          </cell>
          <cell r="Q2169">
            <v>0</v>
          </cell>
          <cell r="S2169">
            <v>0</v>
          </cell>
          <cell r="T2169">
            <v>0</v>
          </cell>
          <cell r="V2169">
            <v>0</v>
          </cell>
          <cell r="W2169">
            <v>0</v>
          </cell>
          <cell r="Y2169">
            <v>0</v>
          </cell>
          <cell r="Z2169">
            <v>0</v>
          </cell>
        </row>
        <row r="2170">
          <cell r="C2170">
            <v>8</v>
          </cell>
          <cell r="H2170">
            <v>5</v>
          </cell>
          <cell r="I2170">
            <v>5</v>
          </cell>
          <cell r="J2170">
            <v>0</v>
          </cell>
          <cell r="K2170">
            <v>0</v>
          </cell>
          <cell r="L2170">
            <v>3</v>
          </cell>
          <cell r="M2170">
            <v>0</v>
          </cell>
          <cell r="N2170">
            <v>0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L2170">
            <v>2163030</v>
          </cell>
        </row>
        <row r="2212">
          <cell r="C2212">
            <v>25030</v>
          </cell>
          <cell r="D2212">
            <v>24620</v>
          </cell>
          <cell r="E2212">
            <v>24620</v>
          </cell>
          <cell r="F2212">
            <v>0</v>
          </cell>
          <cell r="G2212">
            <v>410</v>
          </cell>
          <cell r="AA2212">
            <v>24045</v>
          </cell>
          <cell r="AB2212">
            <v>22</v>
          </cell>
          <cell r="AC2212">
            <v>963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0</v>
          </cell>
          <cell r="AJ2212">
            <v>0</v>
          </cell>
        </row>
        <row r="2282">
          <cell r="C2282">
            <v>463</v>
          </cell>
          <cell r="D2282">
            <v>450</v>
          </cell>
          <cell r="E2282">
            <v>450</v>
          </cell>
          <cell r="F2282">
            <v>0</v>
          </cell>
          <cell r="G2282">
            <v>13</v>
          </cell>
          <cell r="AA2282">
            <v>208</v>
          </cell>
          <cell r="AB2282">
            <v>99</v>
          </cell>
          <cell r="AC2282">
            <v>156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</row>
        <row r="2392">
          <cell r="P2392">
            <v>1</v>
          </cell>
          <cell r="Q2392">
            <v>84</v>
          </cell>
          <cell r="S2392">
            <v>6</v>
          </cell>
          <cell r="T2392">
            <v>38</v>
          </cell>
          <cell r="V2392">
            <v>0</v>
          </cell>
          <cell r="W2392">
            <v>0</v>
          </cell>
          <cell r="Y2392">
            <v>12</v>
          </cell>
          <cell r="Z2392">
            <v>113</v>
          </cell>
        </row>
        <row r="2397">
          <cell r="P2397">
            <v>0</v>
          </cell>
          <cell r="Q2397">
            <v>0</v>
          </cell>
          <cell r="S2397">
            <v>0</v>
          </cell>
          <cell r="T2397">
            <v>0</v>
          </cell>
          <cell r="V2397">
            <v>0</v>
          </cell>
          <cell r="W2397">
            <v>0</v>
          </cell>
          <cell r="Y2397">
            <v>0</v>
          </cell>
          <cell r="Z2397">
            <v>0</v>
          </cell>
        </row>
        <row r="2398">
          <cell r="C2398">
            <v>254</v>
          </cell>
          <cell r="H2398">
            <v>214</v>
          </cell>
          <cell r="I2398">
            <v>166</v>
          </cell>
          <cell r="J2398">
            <v>48</v>
          </cell>
          <cell r="K2398">
            <v>5</v>
          </cell>
          <cell r="L2398">
            <v>29</v>
          </cell>
          <cell r="M2398">
            <v>6</v>
          </cell>
          <cell r="N2398">
            <v>0</v>
          </cell>
          <cell r="AD2398">
            <v>0</v>
          </cell>
          <cell r="AE2398">
            <v>0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L2398">
            <v>53395760</v>
          </cell>
        </row>
        <row r="2438">
          <cell r="C2438">
            <v>9</v>
          </cell>
          <cell r="H2438">
            <v>7</v>
          </cell>
          <cell r="I2438">
            <v>3</v>
          </cell>
          <cell r="J2438">
            <v>4</v>
          </cell>
          <cell r="K2438">
            <v>0</v>
          </cell>
          <cell r="L2438">
            <v>0</v>
          </cell>
          <cell r="M2438">
            <v>2</v>
          </cell>
          <cell r="N2438">
            <v>0</v>
          </cell>
          <cell r="P2438">
            <v>0</v>
          </cell>
          <cell r="Q2438">
            <v>3</v>
          </cell>
          <cell r="S2438">
            <v>0</v>
          </cell>
          <cell r="T2438">
            <v>4</v>
          </cell>
          <cell r="V2438">
            <v>0</v>
          </cell>
          <cell r="W2438">
            <v>0</v>
          </cell>
          <cell r="Y2438">
            <v>0</v>
          </cell>
          <cell r="Z2438">
            <v>0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H2438">
            <v>0</v>
          </cell>
          <cell r="AI2438">
            <v>0</v>
          </cell>
          <cell r="AJ2438">
            <v>0</v>
          </cell>
          <cell r="AL2438">
            <v>283650</v>
          </cell>
        </row>
        <row r="2467">
          <cell r="C2467">
            <v>637</v>
          </cell>
          <cell r="D2467">
            <v>560</v>
          </cell>
          <cell r="E2467">
            <v>560</v>
          </cell>
          <cell r="F2467">
            <v>0</v>
          </cell>
          <cell r="G2467">
            <v>77</v>
          </cell>
          <cell r="AA2467">
            <v>433</v>
          </cell>
          <cell r="AB2467">
            <v>28</v>
          </cell>
          <cell r="AC2467">
            <v>176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</row>
        <row r="2470">
          <cell r="C2470">
            <v>110</v>
          </cell>
          <cell r="D2470">
            <v>110</v>
          </cell>
          <cell r="E2470">
            <v>110</v>
          </cell>
          <cell r="F2470">
            <v>0</v>
          </cell>
          <cell r="G2470">
            <v>0</v>
          </cell>
          <cell r="AA2470">
            <v>110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  <cell r="AG2470">
            <v>0</v>
          </cell>
          <cell r="AH2470">
            <v>0</v>
          </cell>
          <cell r="AI2470">
            <v>0</v>
          </cell>
          <cell r="AJ2470">
            <v>0</v>
          </cell>
          <cell r="AL2470">
            <v>5830000</v>
          </cell>
        </row>
        <row r="2471"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H2471">
            <v>0</v>
          </cell>
          <cell r="AI2471">
            <v>0</v>
          </cell>
          <cell r="AJ2471">
            <v>0</v>
          </cell>
          <cell r="AL2471">
            <v>0</v>
          </cell>
        </row>
        <row r="2472"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H2472">
            <v>0</v>
          </cell>
          <cell r="AI2472">
            <v>0</v>
          </cell>
          <cell r="AJ2472">
            <v>0</v>
          </cell>
          <cell r="AL2472">
            <v>0</v>
          </cell>
        </row>
        <row r="2473"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H2473">
            <v>0</v>
          </cell>
          <cell r="AI2473">
            <v>0</v>
          </cell>
          <cell r="AJ2473">
            <v>0</v>
          </cell>
          <cell r="AL2473">
            <v>0</v>
          </cell>
        </row>
        <row r="2474"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H2474">
            <v>0</v>
          </cell>
          <cell r="AI2474">
            <v>0</v>
          </cell>
          <cell r="AJ2474">
            <v>0</v>
          </cell>
          <cell r="AL2474">
            <v>0</v>
          </cell>
        </row>
        <row r="2475"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H2475">
            <v>0</v>
          </cell>
          <cell r="AI2475">
            <v>0</v>
          </cell>
          <cell r="AJ2475">
            <v>0</v>
          </cell>
          <cell r="AL2475">
            <v>0</v>
          </cell>
        </row>
        <row r="2476"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H2476">
            <v>0</v>
          </cell>
          <cell r="AI2476">
            <v>0</v>
          </cell>
          <cell r="AJ2476">
            <v>0</v>
          </cell>
          <cell r="AL2476">
            <v>0</v>
          </cell>
        </row>
        <row r="2477"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H2477">
            <v>0</v>
          </cell>
          <cell r="AI2477">
            <v>0</v>
          </cell>
          <cell r="AJ2477">
            <v>0</v>
          </cell>
          <cell r="AL2477">
            <v>0</v>
          </cell>
        </row>
        <row r="2478"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H2478">
            <v>0</v>
          </cell>
          <cell r="AI2478">
            <v>0</v>
          </cell>
          <cell r="AJ2478">
            <v>0</v>
          </cell>
          <cell r="AL2478">
            <v>0</v>
          </cell>
        </row>
        <row r="2479"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AA2479">
            <v>0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  <cell r="AF2479">
            <v>0</v>
          </cell>
          <cell r="AG2479">
            <v>0</v>
          </cell>
          <cell r="AH2479">
            <v>0</v>
          </cell>
          <cell r="AI2479">
            <v>0</v>
          </cell>
          <cell r="AJ2479">
            <v>0</v>
          </cell>
          <cell r="AL2479">
            <v>0</v>
          </cell>
        </row>
        <row r="2480"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AA2480">
            <v>0</v>
          </cell>
          <cell r="AB2480">
            <v>0</v>
          </cell>
          <cell r="AC2480">
            <v>0</v>
          </cell>
          <cell r="AD2480">
            <v>0</v>
          </cell>
          <cell r="AE2480">
            <v>0</v>
          </cell>
          <cell r="AF2480">
            <v>0</v>
          </cell>
          <cell r="AG2480">
            <v>0</v>
          </cell>
          <cell r="AH2480">
            <v>0</v>
          </cell>
          <cell r="AI2480">
            <v>0</v>
          </cell>
          <cell r="AJ2480">
            <v>0</v>
          </cell>
          <cell r="AL2480">
            <v>0</v>
          </cell>
        </row>
        <row r="2561">
          <cell r="C2561">
            <v>74</v>
          </cell>
          <cell r="H2561">
            <v>65</v>
          </cell>
          <cell r="I2561">
            <v>43</v>
          </cell>
          <cell r="J2561">
            <v>22</v>
          </cell>
          <cell r="K2561">
            <v>2</v>
          </cell>
          <cell r="L2561">
            <v>4</v>
          </cell>
          <cell r="M2561">
            <v>3</v>
          </cell>
          <cell r="N2561">
            <v>0</v>
          </cell>
          <cell r="P2561">
            <v>3</v>
          </cell>
          <cell r="Q2561">
            <v>30</v>
          </cell>
          <cell r="S2561">
            <v>30</v>
          </cell>
          <cell r="T2561">
            <v>6</v>
          </cell>
          <cell r="V2561">
            <v>0</v>
          </cell>
          <cell r="W2561">
            <v>0</v>
          </cell>
          <cell r="Y2561">
            <v>3</v>
          </cell>
          <cell r="Z2561">
            <v>2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H2561">
            <v>0</v>
          </cell>
          <cell r="AI2561">
            <v>0</v>
          </cell>
          <cell r="AJ2561">
            <v>0</v>
          </cell>
          <cell r="AL2561">
            <v>10645360</v>
          </cell>
        </row>
        <row r="2593">
          <cell r="C2593">
            <v>1175</v>
          </cell>
          <cell r="D2593">
            <v>1013</v>
          </cell>
          <cell r="E2593">
            <v>1013</v>
          </cell>
          <cell r="F2593">
            <v>0</v>
          </cell>
          <cell r="G2593">
            <v>162</v>
          </cell>
          <cell r="AA2593">
            <v>995</v>
          </cell>
          <cell r="AB2593">
            <v>102</v>
          </cell>
          <cell r="AC2593">
            <v>78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H2593">
            <v>0</v>
          </cell>
          <cell r="AI2593">
            <v>0</v>
          </cell>
          <cell r="AJ2593">
            <v>0</v>
          </cell>
        </row>
        <row r="2600">
          <cell r="C2600">
            <v>17</v>
          </cell>
          <cell r="H2600">
            <v>16</v>
          </cell>
          <cell r="I2600">
            <v>11</v>
          </cell>
          <cell r="J2600">
            <v>5</v>
          </cell>
          <cell r="K2600">
            <v>0</v>
          </cell>
          <cell r="L2600">
            <v>0</v>
          </cell>
          <cell r="M2600">
            <v>1</v>
          </cell>
          <cell r="N2600">
            <v>0</v>
          </cell>
          <cell r="P2600">
            <v>0</v>
          </cell>
          <cell r="Q2600">
            <v>16</v>
          </cell>
          <cell r="S2600">
            <v>0</v>
          </cell>
          <cell r="T2600">
            <v>1</v>
          </cell>
          <cell r="V2600">
            <v>0</v>
          </cell>
          <cell r="W2600">
            <v>0</v>
          </cell>
          <cell r="Y2600">
            <v>0</v>
          </cell>
          <cell r="Z2600">
            <v>0</v>
          </cell>
          <cell r="AD2600">
            <v>0</v>
          </cell>
          <cell r="AE2600">
            <v>0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L2600">
            <v>3279860</v>
          </cell>
        </row>
        <row r="2640">
          <cell r="C2640">
            <v>71</v>
          </cell>
          <cell r="H2640">
            <v>60</v>
          </cell>
          <cell r="I2640">
            <v>39</v>
          </cell>
          <cell r="J2640">
            <v>21</v>
          </cell>
          <cell r="K2640">
            <v>1</v>
          </cell>
          <cell r="L2640">
            <v>9</v>
          </cell>
          <cell r="M2640">
            <v>1</v>
          </cell>
          <cell r="N2640">
            <v>0</v>
          </cell>
          <cell r="P2640">
            <v>0</v>
          </cell>
          <cell r="Q2640">
            <v>48</v>
          </cell>
          <cell r="S2640">
            <v>0</v>
          </cell>
          <cell r="T2640">
            <v>16</v>
          </cell>
          <cell r="V2640">
            <v>0</v>
          </cell>
          <cell r="W2640">
            <v>0</v>
          </cell>
          <cell r="Y2640">
            <v>0</v>
          </cell>
          <cell r="Z2640">
            <v>5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L2640">
            <v>8752010</v>
          </cell>
        </row>
        <row r="2642">
          <cell r="C2642">
            <v>18</v>
          </cell>
        </row>
        <row r="2643">
          <cell r="C2643">
            <v>11</v>
          </cell>
        </row>
        <row r="2644">
          <cell r="C2644">
            <v>1</v>
          </cell>
        </row>
        <row r="2646">
          <cell r="C2646">
            <v>105</v>
          </cell>
          <cell r="H2646">
            <v>101</v>
          </cell>
          <cell r="I2646">
            <v>44</v>
          </cell>
          <cell r="J2646">
            <v>57</v>
          </cell>
          <cell r="K2646">
            <v>4</v>
          </cell>
          <cell r="L2646">
            <v>0</v>
          </cell>
          <cell r="M2646">
            <v>0</v>
          </cell>
          <cell r="N2646">
            <v>0</v>
          </cell>
          <cell r="AD2646">
            <v>0</v>
          </cell>
          <cell r="AE2646">
            <v>0</v>
          </cell>
          <cell r="AF2646">
            <v>0</v>
          </cell>
          <cell r="AG2646">
            <v>0</v>
          </cell>
          <cell r="AH2646">
            <v>0</v>
          </cell>
          <cell r="AI2646">
            <v>0</v>
          </cell>
          <cell r="AJ2646">
            <v>0</v>
          </cell>
          <cell r="AL2646">
            <v>7231840</v>
          </cell>
        </row>
        <row r="2647">
          <cell r="C2647">
            <v>1</v>
          </cell>
          <cell r="H2647">
            <v>1</v>
          </cell>
          <cell r="I2647">
            <v>0</v>
          </cell>
          <cell r="J2647">
            <v>1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0</v>
          </cell>
          <cell r="AH2647">
            <v>0</v>
          </cell>
          <cell r="AI2647">
            <v>0</v>
          </cell>
          <cell r="AJ2647">
            <v>0</v>
          </cell>
          <cell r="AL2647">
            <v>0</v>
          </cell>
        </row>
        <row r="2648">
          <cell r="C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AD2648">
            <v>0</v>
          </cell>
          <cell r="AE2648">
            <v>0</v>
          </cell>
          <cell r="AF2648">
            <v>0</v>
          </cell>
          <cell r="AG2648">
            <v>0</v>
          </cell>
          <cell r="AH2648">
            <v>0</v>
          </cell>
          <cell r="AI2648">
            <v>0</v>
          </cell>
          <cell r="AJ2648">
            <v>0</v>
          </cell>
          <cell r="AL2648">
            <v>0</v>
          </cell>
        </row>
        <row r="2649">
          <cell r="C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AD2649">
            <v>0</v>
          </cell>
          <cell r="AE2649">
            <v>0</v>
          </cell>
          <cell r="AF2649">
            <v>0</v>
          </cell>
          <cell r="AG2649">
            <v>0</v>
          </cell>
          <cell r="AH2649">
            <v>0</v>
          </cell>
          <cell r="AI2649">
            <v>0</v>
          </cell>
          <cell r="AJ2649">
            <v>0</v>
          </cell>
          <cell r="AL2649">
            <v>0</v>
          </cell>
        </row>
        <row r="2650">
          <cell r="C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AD2650">
            <v>0</v>
          </cell>
          <cell r="AE2650">
            <v>0</v>
          </cell>
          <cell r="AF2650">
            <v>0</v>
          </cell>
          <cell r="AG2650">
            <v>0</v>
          </cell>
          <cell r="AH2650">
            <v>0</v>
          </cell>
          <cell r="AI2650">
            <v>0</v>
          </cell>
          <cell r="AJ2650">
            <v>0</v>
          </cell>
          <cell r="AL2650">
            <v>0</v>
          </cell>
        </row>
        <row r="2651">
          <cell r="C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AD2651">
            <v>0</v>
          </cell>
          <cell r="AE2651">
            <v>0</v>
          </cell>
          <cell r="AF2651">
            <v>0</v>
          </cell>
          <cell r="AG2651">
            <v>0</v>
          </cell>
          <cell r="AH2651">
            <v>0</v>
          </cell>
          <cell r="AI2651">
            <v>0</v>
          </cell>
          <cell r="AJ2651">
            <v>0</v>
          </cell>
          <cell r="AL2651">
            <v>0</v>
          </cell>
        </row>
        <row r="2652">
          <cell r="C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AD2652">
            <v>0</v>
          </cell>
          <cell r="AE2652">
            <v>0</v>
          </cell>
          <cell r="AF2652">
            <v>0</v>
          </cell>
          <cell r="AG2652">
            <v>0</v>
          </cell>
          <cell r="AH2652">
            <v>0</v>
          </cell>
          <cell r="AI2652">
            <v>0</v>
          </cell>
          <cell r="AJ2652">
            <v>0</v>
          </cell>
          <cell r="AL2652">
            <v>0</v>
          </cell>
        </row>
        <row r="2653">
          <cell r="C2653">
            <v>74</v>
          </cell>
          <cell r="E2653">
            <v>63</v>
          </cell>
          <cell r="AL2653">
            <v>10354050</v>
          </cell>
        </row>
        <row r="2654">
          <cell r="C2654">
            <v>0</v>
          </cell>
          <cell r="E2654">
            <v>0</v>
          </cell>
          <cell r="AL2654">
            <v>0</v>
          </cell>
        </row>
        <row r="2655">
          <cell r="P2655">
            <v>0</v>
          </cell>
          <cell r="Q2655">
            <v>63</v>
          </cell>
          <cell r="S2655">
            <v>0</v>
          </cell>
          <cell r="T2655">
            <v>0</v>
          </cell>
          <cell r="V2655">
            <v>0</v>
          </cell>
          <cell r="W2655">
            <v>0</v>
          </cell>
          <cell r="Y2655">
            <v>0</v>
          </cell>
          <cell r="Z2655">
            <v>43</v>
          </cell>
        </row>
        <row r="2674">
          <cell r="C2674">
            <v>283</v>
          </cell>
          <cell r="D2674">
            <v>282</v>
          </cell>
          <cell r="E2674">
            <v>282</v>
          </cell>
          <cell r="F2674">
            <v>0</v>
          </cell>
          <cell r="G2674">
            <v>1</v>
          </cell>
          <cell r="AA2674">
            <v>0</v>
          </cell>
          <cell r="AB2674">
            <v>253</v>
          </cell>
          <cell r="AC2674">
            <v>30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</row>
        <row r="2882">
          <cell r="P2882">
            <v>14</v>
          </cell>
          <cell r="Q2882">
            <v>55</v>
          </cell>
          <cell r="S2882">
            <v>0</v>
          </cell>
          <cell r="T2882">
            <v>15</v>
          </cell>
          <cell r="V2882">
            <v>0</v>
          </cell>
          <cell r="W2882">
            <v>0</v>
          </cell>
          <cell r="Y2882">
            <v>0</v>
          </cell>
          <cell r="Z2882">
            <v>10</v>
          </cell>
        </row>
        <row r="2885">
          <cell r="C2885">
            <v>2</v>
          </cell>
          <cell r="I2885">
            <v>2</v>
          </cell>
        </row>
        <row r="2886">
          <cell r="C2886">
            <v>4</v>
          </cell>
          <cell r="I2886">
            <v>4</v>
          </cell>
        </row>
        <row r="2887">
          <cell r="C2887">
            <v>4</v>
          </cell>
          <cell r="I2887">
            <v>4</v>
          </cell>
        </row>
        <row r="2889">
          <cell r="C2889">
            <v>99</v>
          </cell>
          <cell r="H2889">
            <v>86</v>
          </cell>
          <cell r="I2889">
            <v>77</v>
          </cell>
          <cell r="J2889">
            <v>9</v>
          </cell>
          <cell r="K2889">
            <v>2</v>
          </cell>
          <cell r="L2889">
            <v>8</v>
          </cell>
          <cell r="M2889">
            <v>3</v>
          </cell>
          <cell r="N2889">
            <v>0</v>
          </cell>
          <cell r="AD2889">
            <v>0</v>
          </cell>
          <cell r="AE2889">
            <v>0</v>
          </cell>
          <cell r="AF2889">
            <v>0</v>
          </cell>
          <cell r="AG2889">
            <v>0</v>
          </cell>
          <cell r="AH2889">
            <v>0</v>
          </cell>
          <cell r="AI2889">
            <v>0</v>
          </cell>
          <cell r="AJ2889">
            <v>0</v>
          </cell>
          <cell r="AL2889">
            <v>28048010</v>
          </cell>
        </row>
        <row r="2894">
          <cell r="C2894">
            <v>11</v>
          </cell>
          <cell r="H2894">
            <v>2</v>
          </cell>
          <cell r="I2894">
            <v>2</v>
          </cell>
          <cell r="J2894">
            <v>0</v>
          </cell>
          <cell r="K2894">
            <v>0</v>
          </cell>
          <cell r="L2894">
            <v>9</v>
          </cell>
          <cell r="M2894">
            <v>0</v>
          </cell>
          <cell r="N2894">
            <v>0</v>
          </cell>
          <cell r="P2894">
            <v>3</v>
          </cell>
          <cell r="Q2894">
            <v>7</v>
          </cell>
          <cell r="S2894">
            <v>1</v>
          </cell>
          <cell r="T2894">
            <v>0</v>
          </cell>
          <cell r="V2894">
            <v>0</v>
          </cell>
          <cell r="W2894">
            <v>0</v>
          </cell>
          <cell r="Y2894">
            <v>0</v>
          </cell>
          <cell r="Z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H2894">
            <v>0</v>
          </cell>
          <cell r="AI2894">
            <v>0</v>
          </cell>
          <cell r="AJ2894">
            <v>0</v>
          </cell>
          <cell r="AL2894">
            <v>137480</v>
          </cell>
        </row>
        <row r="2960">
          <cell r="C2960">
            <v>20</v>
          </cell>
          <cell r="E2960">
            <v>20</v>
          </cell>
        </row>
        <row r="2964">
          <cell r="C2964">
            <v>39</v>
          </cell>
          <cell r="E2964">
            <v>31</v>
          </cell>
          <cell r="AL2964">
            <v>1105150</v>
          </cell>
        </row>
        <row r="2970">
          <cell r="C2970">
            <v>817</v>
          </cell>
          <cell r="E2970">
            <v>583</v>
          </cell>
        </row>
        <row r="2972">
          <cell r="C2972">
            <v>115</v>
          </cell>
          <cell r="E2972">
            <v>115</v>
          </cell>
          <cell r="AL2972">
            <v>2701350</v>
          </cell>
        </row>
        <row r="2973">
          <cell r="C2973">
            <v>255</v>
          </cell>
          <cell r="E2973">
            <v>255</v>
          </cell>
          <cell r="AL2973">
            <v>18841950</v>
          </cell>
        </row>
        <row r="2974">
          <cell r="C2974">
            <v>0</v>
          </cell>
          <cell r="E2974">
            <v>0</v>
          </cell>
          <cell r="AL2974">
            <v>0</v>
          </cell>
        </row>
        <row r="2975">
          <cell r="C2975">
            <v>229</v>
          </cell>
          <cell r="E2975">
            <v>221</v>
          </cell>
          <cell r="AL2975">
            <v>713830</v>
          </cell>
        </row>
        <row r="2976">
          <cell r="C2976">
            <v>0</v>
          </cell>
          <cell r="E2976">
            <v>0</v>
          </cell>
          <cell r="AL2976">
            <v>0</v>
          </cell>
        </row>
        <row r="2977">
          <cell r="C2977">
            <v>0</v>
          </cell>
          <cell r="E2977">
            <v>0</v>
          </cell>
          <cell r="AL2977">
            <v>0</v>
          </cell>
        </row>
        <row r="2978">
          <cell r="C2978">
            <v>0</v>
          </cell>
          <cell r="E2978">
            <v>0</v>
          </cell>
          <cell r="AL2978">
            <v>0</v>
          </cell>
        </row>
        <row r="2997">
          <cell r="C2997">
            <v>797</v>
          </cell>
          <cell r="E2997">
            <v>797</v>
          </cell>
          <cell r="AL2997">
            <v>3406700</v>
          </cell>
        </row>
        <row r="3016">
          <cell r="C3016">
            <v>697</v>
          </cell>
          <cell r="E3016">
            <v>697</v>
          </cell>
          <cell r="AL3016">
            <v>2453440</v>
          </cell>
        </row>
        <row r="3034">
          <cell r="C3034">
            <v>198</v>
          </cell>
          <cell r="E3034">
            <v>198</v>
          </cell>
          <cell r="AL3034">
            <v>1793230</v>
          </cell>
        </row>
        <row r="3066">
          <cell r="C3066">
            <v>115</v>
          </cell>
          <cell r="E3066">
            <v>115</v>
          </cell>
          <cell r="AL3066">
            <v>10490180</v>
          </cell>
        </row>
        <row r="3094">
          <cell r="C3094">
            <v>75</v>
          </cell>
          <cell r="I3094">
            <v>42</v>
          </cell>
          <cell r="L3094">
            <v>32</v>
          </cell>
          <cell r="P3094">
            <v>0</v>
          </cell>
          <cell r="Q3094">
            <v>0</v>
          </cell>
          <cell r="S3094">
            <v>0</v>
          </cell>
          <cell r="T3094">
            <v>0</v>
          </cell>
          <cell r="V3094">
            <v>0</v>
          </cell>
          <cell r="W3094">
            <v>0</v>
          </cell>
          <cell r="Y3094">
            <v>0</v>
          </cell>
          <cell r="Z3094">
            <v>0</v>
          </cell>
          <cell r="AD3094">
            <v>0</v>
          </cell>
          <cell r="AE3094">
            <v>0</v>
          </cell>
          <cell r="AF3094">
            <v>0</v>
          </cell>
          <cell r="AG3094">
            <v>0</v>
          </cell>
          <cell r="AH3094">
            <v>0</v>
          </cell>
          <cell r="AI3094">
            <v>0</v>
          </cell>
          <cell r="AJ3094">
            <v>0</v>
          </cell>
          <cell r="AL3094">
            <v>1231680</v>
          </cell>
        </row>
        <row r="3105">
          <cell r="C3105">
            <v>76</v>
          </cell>
          <cell r="H3105">
            <v>44</v>
          </cell>
          <cell r="I3105">
            <v>43</v>
          </cell>
          <cell r="J3105">
            <v>1</v>
          </cell>
          <cell r="K3105">
            <v>0</v>
          </cell>
          <cell r="L3105">
            <v>32</v>
          </cell>
          <cell r="M3105">
            <v>0</v>
          </cell>
          <cell r="N3105">
            <v>0</v>
          </cell>
        </row>
        <row r="3155">
          <cell r="C3155">
            <v>0</v>
          </cell>
        </row>
        <row r="3158">
          <cell r="C3158">
            <v>259</v>
          </cell>
          <cell r="E3158">
            <v>259</v>
          </cell>
          <cell r="AL3158">
            <v>6373990</v>
          </cell>
        </row>
        <row r="3159">
          <cell r="C3159">
            <v>21</v>
          </cell>
          <cell r="E3159">
            <v>21</v>
          </cell>
          <cell r="AL3159">
            <v>6478500</v>
          </cell>
        </row>
        <row r="3170">
          <cell r="C3170">
            <v>8</v>
          </cell>
          <cell r="E3170">
            <v>8</v>
          </cell>
          <cell r="AL3170">
            <v>70320</v>
          </cell>
        </row>
        <row r="3171">
          <cell r="C3171">
            <v>0</v>
          </cell>
          <cell r="E3171">
            <v>0</v>
          </cell>
          <cell r="AL3171">
            <v>0</v>
          </cell>
        </row>
        <row r="3172">
          <cell r="C3172">
            <v>0</v>
          </cell>
          <cell r="E3172">
            <v>0</v>
          </cell>
          <cell r="AL3172">
            <v>0</v>
          </cell>
        </row>
        <row r="3173">
          <cell r="C3173">
            <v>0</v>
          </cell>
          <cell r="E3173">
            <v>0</v>
          </cell>
          <cell r="AL3173">
            <v>0</v>
          </cell>
        </row>
        <row r="3174">
          <cell r="C3174">
            <v>0</v>
          </cell>
          <cell r="E3174">
            <v>0</v>
          </cell>
          <cell r="AL3174">
            <v>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2023</v>
          </cell>
        </row>
      </sheetData>
      <sheetData sheetId="1">
        <row r="6">
          <cell r="C6">
            <v>137</v>
          </cell>
          <cell r="E6">
            <v>137</v>
          </cell>
          <cell r="AL6">
            <v>1239850</v>
          </cell>
        </row>
        <row r="7">
          <cell r="C7">
            <v>0</v>
          </cell>
          <cell r="AL7">
            <v>0</v>
          </cell>
        </row>
        <row r="8">
          <cell r="C8">
            <v>0</v>
          </cell>
          <cell r="AL8">
            <v>0</v>
          </cell>
        </row>
        <row r="9">
          <cell r="C9">
            <v>275</v>
          </cell>
          <cell r="E9">
            <v>275</v>
          </cell>
          <cell r="AL9">
            <v>2488750</v>
          </cell>
        </row>
        <row r="10">
          <cell r="C10">
            <v>237</v>
          </cell>
          <cell r="E10">
            <v>237</v>
          </cell>
          <cell r="AL10">
            <v>2144850</v>
          </cell>
        </row>
        <row r="11">
          <cell r="C11">
            <v>0</v>
          </cell>
          <cell r="AL11">
            <v>0</v>
          </cell>
        </row>
        <row r="12">
          <cell r="C12">
            <v>0</v>
          </cell>
          <cell r="AL12">
            <v>0</v>
          </cell>
        </row>
        <row r="13">
          <cell r="C13">
            <v>0</v>
          </cell>
          <cell r="AL13">
            <v>0</v>
          </cell>
        </row>
        <row r="14">
          <cell r="C14">
            <v>92</v>
          </cell>
          <cell r="E14">
            <v>92</v>
          </cell>
          <cell r="AL14">
            <v>832600</v>
          </cell>
        </row>
        <row r="15">
          <cell r="C15">
            <v>147</v>
          </cell>
          <cell r="E15">
            <v>147</v>
          </cell>
          <cell r="AL15">
            <v>1330350</v>
          </cell>
        </row>
        <row r="16">
          <cell r="C16">
            <v>0</v>
          </cell>
          <cell r="AL16">
            <v>0</v>
          </cell>
        </row>
        <row r="17">
          <cell r="C17">
            <v>270</v>
          </cell>
          <cell r="E17">
            <v>270</v>
          </cell>
          <cell r="AL17">
            <v>2443500</v>
          </cell>
        </row>
        <row r="18">
          <cell r="C18">
            <v>0</v>
          </cell>
          <cell r="AL18">
            <v>0</v>
          </cell>
        </row>
        <row r="19">
          <cell r="C19">
            <v>0</v>
          </cell>
          <cell r="AL19">
            <v>0</v>
          </cell>
        </row>
        <row r="20">
          <cell r="C20">
            <v>330</v>
          </cell>
          <cell r="E20">
            <v>330</v>
          </cell>
          <cell r="AL20">
            <v>2986500</v>
          </cell>
        </row>
        <row r="21">
          <cell r="C21">
            <v>0</v>
          </cell>
          <cell r="AL21">
            <v>0</v>
          </cell>
        </row>
        <row r="22">
          <cell r="C22">
            <v>0</v>
          </cell>
          <cell r="AL22">
            <v>0</v>
          </cell>
        </row>
        <row r="23">
          <cell r="C23">
            <v>0</v>
          </cell>
          <cell r="AL23">
            <v>0</v>
          </cell>
        </row>
        <row r="24">
          <cell r="C24">
            <v>43</v>
          </cell>
          <cell r="E24">
            <v>43</v>
          </cell>
          <cell r="AL24">
            <v>389150</v>
          </cell>
        </row>
        <row r="25">
          <cell r="C25">
            <v>0</v>
          </cell>
          <cell r="AL25">
            <v>0</v>
          </cell>
        </row>
        <row r="26">
          <cell r="C26">
            <v>1133</v>
          </cell>
          <cell r="E26">
            <v>1133</v>
          </cell>
          <cell r="AL26">
            <v>10253650</v>
          </cell>
        </row>
        <row r="27">
          <cell r="C27">
            <v>603</v>
          </cell>
          <cell r="E27">
            <v>603</v>
          </cell>
          <cell r="AL27">
            <v>5457150</v>
          </cell>
        </row>
        <row r="28">
          <cell r="C28">
            <v>265</v>
          </cell>
          <cell r="E28">
            <v>265</v>
          </cell>
          <cell r="AL28">
            <v>2398250</v>
          </cell>
        </row>
        <row r="29">
          <cell r="C29">
            <v>463</v>
          </cell>
          <cell r="E29">
            <v>463</v>
          </cell>
          <cell r="AL29">
            <v>4190150</v>
          </cell>
        </row>
        <row r="30">
          <cell r="C30">
            <v>302</v>
          </cell>
          <cell r="E30">
            <v>302</v>
          </cell>
          <cell r="AL30">
            <v>2733100</v>
          </cell>
        </row>
        <row r="31">
          <cell r="C31">
            <v>470</v>
          </cell>
          <cell r="E31">
            <v>470</v>
          </cell>
          <cell r="AL31">
            <v>4253500</v>
          </cell>
        </row>
        <row r="32">
          <cell r="C32">
            <v>0</v>
          </cell>
          <cell r="AL32">
            <v>0</v>
          </cell>
        </row>
        <row r="33">
          <cell r="C33">
            <v>0</v>
          </cell>
          <cell r="AL33">
            <v>0</v>
          </cell>
        </row>
        <row r="34">
          <cell r="C34">
            <v>72</v>
          </cell>
          <cell r="E34">
            <v>72</v>
          </cell>
          <cell r="AL34">
            <v>651600</v>
          </cell>
        </row>
        <row r="35">
          <cell r="C35">
            <v>0</v>
          </cell>
          <cell r="AL35">
            <v>0</v>
          </cell>
        </row>
        <row r="36">
          <cell r="C36">
            <v>90</v>
          </cell>
          <cell r="E36">
            <v>90</v>
          </cell>
          <cell r="AL36">
            <v>814500</v>
          </cell>
        </row>
        <row r="37">
          <cell r="C37">
            <v>0</v>
          </cell>
          <cell r="AL37">
            <v>0</v>
          </cell>
        </row>
        <row r="38">
          <cell r="C38">
            <v>0</v>
          </cell>
          <cell r="AL38">
            <v>0</v>
          </cell>
        </row>
        <row r="39">
          <cell r="C39">
            <v>0</v>
          </cell>
          <cell r="AL39">
            <v>0</v>
          </cell>
        </row>
        <row r="40">
          <cell r="C40">
            <v>38</v>
          </cell>
          <cell r="E40">
            <v>38</v>
          </cell>
          <cell r="AL40">
            <v>343900</v>
          </cell>
        </row>
        <row r="41">
          <cell r="C41">
            <v>13</v>
          </cell>
          <cell r="E41">
            <v>13</v>
          </cell>
          <cell r="AL41">
            <v>117650</v>
          </cell>
        </row>
        <row r="42">
          <cell r="C42">
            <v>86</v>
          </cell>
          <cell r="E42">
            <v>86</v>
          </cell>
          <cell r="AL42">
            <v>778300</v>
          </cell>
        </row>
        <row r="43">
          <cell r="C43">
            <v>0</v>
          </cell>
          <cell r="AL43">
            <v>0</v>
          </cell>
        </row>
        <row r="44">
          <cell r="C44">
            <v>0</v>
          </cell>
          <cell r="AL44">
            <v>0</v>
          </cell>
        </row>
        <row r="45">
          <cell r="C45">
            <v>0</v>
          </cell>
          <cell r="AL45">
            <v>0</v>
          </cell>
        </row>
        <row r="46">
          <cell r="C46">
            <v>0</v>
          </cell>
          <cell r="AL46">
            <v>0</v>
          </cell>
        </row>
        <row r="47">
          <cell r="C47">
            <v>0</v>
          </cell>
          <cell r="AL47">
            <v>0</v>
          </cell>
        </row>
        <row r="48">
          <cell r="C48">
            <v>209</v>
          </cell>
          <cell r="E48">
            <v>209</v>
          </cell>
          <cell r="AL48">
            <v>1891450</v>
          </cell>
        </row>
        <row r="49">
          <cell r="C49">
            <v>0</v>
          </cell>
        </row>
        <row r="50">
          <cell r="C50">
            <v>0</v>
          </cell>
          <cell r="AL50">
            <v>0</v>
          </cell>
        </row>
        <row r="51">
          <cell r="C51">
            <v>71</v>
          </cell>
          <cell r="E51">
            <v>71</v>
          </cell>
          <cell r="AL51">
            <v>642550</v>
          </cell>
        </row>
        <row r="52">
          <cell r="C52">
            <v>0</v>
          </cell>
        </row>
        <row r="53">
          <cell r="C53">
            <v>0</v>
          </cell>
          <cell r="AL53">
            <v>0</v>
          </cell>
        </row>
        <row r="56">
          <cell r="C56">
            <v>0</v>
          </cell>
          <cell r="AL56">
            <v>0</v>
          </cell>
        </row>
        <row r="57">
          <cell r="C57">
            <v>181</v>
          </cell>
          <cell r="E57">
            <v>131</v>
          </cell>
          <cell r="AL57">
            <v>2199490</v>
          </cell>
        </row>
        <row r="58">
          <cell r="C58">
            <v>3645</v>
          </cell>
          <cell r="E58">
            <v>3511</v>
          </cell>
          <cell r="AL58">
            <v>31774550</v>
          </cell>
        </row>
        <row r="62">
          <cell r="C62">
            <v>0</v>
          </cell>
          <cell r="AL62">
            <v>0</v>
          </cell>
        </row>
        <row r="63">
          <cell r="C63">
            <v>0</v>
          </cell>
          <cell r="AL63">
            <v>0</v>
          </cell>
        </row>
        <row r="64">
          <cell r="C64">
            <v>238</v>
          </cell>
          <cell r="E64">
            <v>238</v>
          </cell>
          <cell r="AL64">
            <v>456960</v>
          </cell>
        </row>
        <row r="65">
          <cell r="C65">
            <v>835</v>
          </cell>
          <cell r="E65">
            <v>835</v>
          </cell>
          <cell r="AL65">
            <v>1177350</v>
          </cell>
        </row>
        <row r="66">
          <cell r="C66">
            <v>764</v>
          </cell>
          <cell r="E66">
            <v>763</v>
          </cell>
          <cell r="AL66">
            <v>1075830</v>
          </cell>
        </row>
        <row r="67">
          <cell r="C67">
            <v>375</v>
          </cell>
          <cell r="E67">
            <v>375</v>
          </cell>
          <cell r="AL67">
            <v>528750</v>
          </cell>
        </row>
        <row r="69">
          <cell r="C69">
            <v>318</v>
          </cell>
        </row>
        <row r="70">
          <cell r="C70">
            <v>181</v>
          </cell>
        </row>
        <row r="121">
          <cell r="C121">
            <v>58</v>
          </cell>
          <cell r="E121">
            <v>58</v>
          </cell>
          <cell r="AL121">
            <v>436740</v>
          </cell>
        </row>
        <row r="123">
          <cell r="C123">
            <v>0</v>
          </cell>
          <cell r="AL123">
            <v>0</v>
          </cell>
        </row>
        <row r="128">
          <cell r="C128">
            <v>0</v>
          </cell>
          <cell r="E128">
            <v>0</v>
          </cell>
          <cell r="AL128">
            <v>0</v>
          </cell>
        </row>
        <row r="130">
          <cell r="C130">
            <v>46</v>
          </cell>
          <cell r="E130">
            <v>46</v>
          </cell>
          <cell r="AL130">
            <v>213440</v>
          </cell>
        </row>
        <row r="131">
          <cell r="C131">
            <v>0</v>
          </cell>
          <cell r="AL131">
            <v>0</v>
          </cell>
        </row>
        <row r="132">
          <cell r="C132">
            <v>519</v>
          </cell>
          <cell r="E132">
            <v>519</v>
          </cell>
          <cell r="AL132">
            <v>404820</v>
          </cell>
        </row>
        <row r="133">
          <cell r="C133">
            <v>790</v>
          </cell>
          <cell r="E133">
            <v>790</v>
          </cell>
          <cell r="AL133">
            <v>2014500</v>
          </cell>
        </row>
        <row r="134">
          <cell r="C134">
            <v>139</v>
          </cell>
          <cell r="E134">
            <v>139</v>
          </cell>
          <cell r="AL134">
            <v>354450</v>
          </cell>
        </row>
        <row r="135">
          <cell r="C135">
            <v>68</v>
          </cell>
          <cell r="E135">
            <v>68</v>
          </cell>
          <cell r="AL135">
            <v>173400</v>
          </cell>
        </row>
        <row r="137">
          <cell r="C137">
            <v>1048</v>
          </cell>
        </row>
        <row r="141">
          <cell r="C141">
            <v>20</v>
          </cell>
          <cell r="E141">
            <v>20</v>
          </cell>
          <cell r="AL141">
            <v>44200</v>
          </cell>
        </row>
        <row r="142">
          <cell r="C142">
            <v>277</v>
          </cell>
          <cell r="E142">
            <v>277</v>
          </cell>
          <cell r="AL142">
            <v>351790</v>
          </cell>
        </row>
        <row r="143">
          <cell r="C143">
            <v>40</v>
          </cell>
          <cell r="E143">
            <v>40</v>
          </cell>
          <cell r="AL143">
            <v>88400</v>
          </cell>
        </row>
        <row r="144">
          <cell r="C144">
            <v>0</v>
          </cell>
          <cell r="AL144">
            <v>0</v>
          </cell>
        </row>
        <row r="145">
          <cell r="C145">
            <v>0</v>
          </cell>
          <cell r="E145">
            <v>0</v>
          </cell>
          <cell r="AL145">
            <v>0</v>
          </cell>
        </row>
        <row r="147">
          <cell r="C147">
            <v>618</v>
          </cell>
        </row>
        <row r="148">
          <cell r="C148">
            <v>0</v>
          </cell>
        </row>
        <row r="152">
          <cell r="C152">
            <v>1449</v>
          </cell>
          <cell r="E152">
            <v>1433</v>
          </cell>
          <cell r="AL152">
            <v>1218050</v>
          </cell>
        </row>
        <row r="156">
          <cell r="C156">
            <v>610</v>
          </cell>
          <cell r="E156">
            <v>610</v>
          </cell>
        </row>
        <row r="157">
          <cell r="C157">
            <v>25</v>
          </cell>
          <cell r="E157">
            <v>22</v>
          </cell>
        </row>
        <row r="158">
          <cell r="C158">
            <v>0</v>
          </cell>
        </row>
        <row r="201">
          <cell r="C201">
            <v>985</v>
          </cell>
          <cell r="E201">
            <v>982</v>
          </cell>
          <cell r="AL201">
            <v>39643340</v>
          </cell>
        </row>
        <row r="202">
          <cell r="C202">
            <v>1908</v>
          </cell>
          <cell r="E202">
            <v>1902</v>
          </cell>
          <cell r="AL202">
            <v>86445900</v>
          </cell>
        </row>
        <row r="203">
          <cell r="C203">
            <v>327</v>
          </cell>
          <cell r="E203">
            <v>325</v>
          </cell>
          <cell r="AL203">
            <v>27469000</v>
          </cell>
        </row>
        <row r="204">
          <cell r="C204">
            <v>119</v>
          </cell>
          <cell r="E204">
            <v>118</v>
          </cell>
          <cell r="AL204">
            <v>9973360</v>
          </cell>
        </row>
        <row r="205">
          <cell r="C205">
            <v>0</v>
          </cell>
          <cell r="AL205">
            <v>0</v>
          </cell>
        </row>
        <row r="206">
          <cell r="C206">
            <v>687</v>
          </cell>
          <cell r="E206">
            <v>682</v>
          </cell>
          <cell r="AL206">
            <v>119329540</v>
          </cell>
        </row>
        <row r="207">
          <cell r="C207">
            <v>0</v>
          </cell>
          <cell r="AL207">
            <v>0</v>
          </cell>
        </row>
        <row r="208">
          <cell r="C208">
            <v>0</v>
          </cell>
          <cell r="AL208">
            <v>0</v>
          </cell>
        </row>
        <row r="209">
          <cell r="C209">
            <v>391</v>
          </cell>
          <cell r="E209">
            <v>391</v>
          </cell>
          <cell r="AL209">
            <v>15804220</v>
          </cell>
        </row>
        <row r="210">
          <cell r="C210">
            <v>185</v>
          </cell>
          <cell r="E210">
            <v>185</v>
          </cell>
          <cell r="AL210">
            <v>1509600</v>
          </cell>
        </row>
        <row r="211">
          <cell r="C211">
            <v>55</v>
          </cell>
          <cell r="E211">
            <v>55</v>
          </cell>
          <cell r="AL211">
            <v>4170650</v>
          </cell>
        </row>
        <row r="212">
          <cell r="C212">
            <v>0</v>
          </cell>
          <cell r="AL212">
            <v>0</v>
          </cell>
        </row>
        <row r="213">
          <cell r="C213">
            <v>0</v>
          </cell>
          <cell r="AL213">
            <v>0</v>
          </cell>
        </row>
        <row r="214">
          <cell r="C214">
            <v>0</v>
          </cell>
          <cell r="AL214">
            <v>0</v>
          </cell>
        </row>
        <row r="215">
          <cell r="C215">
            <v>251</v>
          </cell>
          <cell r="E215">
            <v>251</v>
          </cell>
          <cell r="AL215">
            <v>15132790</v>
          </cell>
        </row>
        <row r="216">
          <cell r="C216">
            <v>290</v>
          </cell>
          <cell r="E216">
            <v>290</v>
          </cell>
          <cell r="AL216">
            <v>29121800</v>
          </cell>
        </row>
        <row r="300">
          <cell r="C300">
            <v>44199</v>
          </cell>
          <cell r="D300">
            <v>43583</v>
          </cell>
          <cell r="E300">
            <v>43583</v>
          </cell>
          <cell r="F300">
            <v>0</v>
          </cell>
          <cell r="G300">
            <v>616</v>
          </cell>
          <cell r="AA300">
            <v>16541</v>
          </cell>
          <cell r="AB300">
            <v>12582</v>
          </cell>
          <cell r="AC300">
            <v>15076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6</v>
          </cell>
          <cell r="AJ300">
            <v>0</v>
          </cell>
          <cell r="AL300">
            <v>80005970</v>
          </cell>
        </row>
        <row r="381">
          <cell r="C381">
            <v>51646</v>
          </cell>
          <cell r="D381">
            <v>51402</v>
          </cell>
          <cell r="E381">
            <v>51402</v>
          </cell>
          <cell r="F381">
            <v>0</v>
          </cell>
          <cell r="G381">
            <v>244</v>
          </cell>
          <cell r="AA381">
            <v>14263</v>
          </cell>
          <cell r="AB381">
            <v>21391</v>
          </cell>
          <cell r="AC381">
            <v>15992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42</v>
          </cell>
          <cell r="AJ381">
            <v>0</v>
          </cell>
          <cell r="AL381">
            <v>87399450</v>
          </cell>
        </row>
        <row r="427">
          <cell r="C427">
            <v>3658</v>
          </cell>
          <cell r="D427">
            <v>3655</v>
          </cell>
          <cell r="E427">
            <v>3655</v>
          </cell>
          <cell r="F427">
            <v>0</v>
          </cell>
          <cell r="G427">
            <v>3</v>
          </cell>
          <cell r="AA427">
            <v>182</v>
          </cell>
          <cell r="AB427">
            <v>3392</v>
          </cell>
          <cell r="AC427">
            <v>84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27</v>
          </cell>
          <cell r="AJ427">
            <v>0</v>
          </cell>
          <cell r="AL427">
            <v>17810260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7</v>
          </cell>
          <cell r="AJ442">
            <v>0</v>
          </cell>
          <cell r="AL442">
            <v>0</v>
          </cell>
        </row>
        <row r="522">
          <cell r="C522">
            <v>3356</v>
          </cell>
          <cell r="D522">
            <v>3330</v>
          </cell>
          <cell r="E522">
            <v>3330</v>
          </cell>
          <cell r="F522">
            <v>0</v>
          </cell>
          <cell r="G522">
            <v>26</v>
          </cell>
          <cell r="AA522">
            <v>1100</v>
          </cell>
          <cell r="AB522">
            <v>993</v>
          </cell>
          <cell r="AC522">
            <v>1263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209</v>
          </cell>
          <cell r="AJ522">
            <v>0</v>
          </cell>
          <cell r="AL522">
            <v>20384590</v>
          </cell>
        </row>
        <row r="582">
          <cell r="C582">
            <v>3920</v>
          </cell>
          <cell r="D582">
            <v>3908</v>
          </cell>
          <cell r="E582">
            <v>3908</v>
          </cell>
          <cell r="F582">
            <v>0</v>
          </cell>
          <cell r="G582">
            <v>12</v>
          </cell>
          <cell r="AA582">
            <v>884</v>
          </cell>
          <cell r="AB582">
            <v>2626</v>
          </cell>
          <cell r="AC582">
            <v>410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7</v>
          </cell>
          <cell r="AJ582">
            <v>0</v>
          </cell>
          <cell r="AL582">
            <v>15527290</v>
          </cell>
        </row>
        <row r="602">
          <cell r="C602">
            <v>36</v>
          </cell>
          <cell r="D602">
            <v>36</v>
          </cell>
          <cell r="E602">
            <v>36</v>
          </cell>
          <cell r="F602">
            <v>0</v>
          </cell>
          <cell r="G602">
            <v>0</v>
          </cell>
          <cell r="AA602">
            <v>0</v>
          </cell>
          <cell r="AB602">
            <v>36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L602">
            <v>127700</v>
          </cell>
        </row>
        <row r="650">
          <cell r="C650">
            <v>6764</v>
          </cell>
          <cell r="D650">
            <v>6749</v>
          </cell>
          <cell r="E650">
            <v>6749</v>
          </cell>
          <cell r="F650">
            <v>0</v>
          </cell>
          <cell r="G650">
            <v>15</v>
          </cell>
          <cell r="AA650">
            <v>282</v>
          </cell>
          <cell r="AB650">
            <v>5280</v>
          </cell>
          <cell r="AC650">
            <v>1202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24</v>
          </cell>
          <cell r="AJ650">
            <v>0</v>
          </cell>
          <cell r="AL650">
            <v>123426660</v>
          </cell>
        </row>
        <row r="660">
          <cell r="C660">
            <v>503</v>
          </cell>
          <cell r="D660">
            <v>481</v>
          </cell>
          <cell r="E660">
            <v>481</v>
          </cell>
          <cell r="F660">
            <v>0</v>
          </cell>
          <cell r="G660">
            <v>22</v>
          </cell>
          <cell r="AA660">
            <v>1</v>
          </cell>
          <cell r="AB660">
            <v>7</v>
          </cell>
          <cell r="AC660">
            <v>495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L660">
            <v>1135700</v>
          </cell>
        </row>
        <row r="671">
          <cell r="C671">
            <v>6312</v>
          </cell>
          <cell r="D671">
            <v>6253</v>
          </cell>
          <cell r="E671">
            <v>6156</v>
          </cell>
          <cell r="F671">
            <v>97</v>
          </cell>
          <cell r="G671">
            <v>59</v>
          </cell>
          <cell r="AA671">
            <v>3347</v>
          </cell>
          <cell r="AB671">
            <v>1766</v>
          </cell>
          <cell r="AC671">
            <v>1199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</row>
        <row r="721">
          <cell r="C721">
            <v>122</v>
          </cell>
          <cell r="D721">
            <v>122</v>
          </cell>
          <cell r="E721">
            <v>122</v>
          </cell>
          <cell r="F721">
            <v>0</v>
          </cell>
          <cell r="G721">
            <v>0</v>
          </cell>
          <cell r="AA721">
            <v>24</v>
          </cell>
          <cell r="AB721">
            <v>67</v>
          </cell>
          <cell r="AC721">
            <v>31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20</v>
          </cell>
          <cell r="AJ721">
            <v>0</v>
          </cell>
          <cell r="AL721">
            <v>212280</v>
          </cell>
        </row>
        <row r="764">
          <cell r="C764">
            <v>3578</v>
          </cell>
          <cell r="D764">
            <v>3567</v>
          </cell>
          <cell r="E764">
            <v>3567</v>
          </cell>
          <cell r="F764">
            <v>0</v>
          </cell>
          <cell r="G764">
            <v>11</v>
          </cell>
          <cell r="AA764">
            <v>319</v>
          </cell>
          <cell r="AB764">
            <v>2532</v>
          </cell>
          <cell r="AC764">
            <v>727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L764">
            <v>6495210</v>
          </cell>
        </row>
        <row r="824">
          <cell r="C824">
            <v>2122</v>
          </cell>
          <cell r="D824">
            <v>2106</v>
          </cell>
          <cell r="E824">
            <v>2102</v>
          </cell>
          <cell r="F824">
            <v>4</v>
          </cell>
          <cell r="G824">
            <v>16</v>
          </cell>
          <cell r="AA824">
            <v>287</v>
          </cell>
          <cell r="AB824">
            <v>632</v>
          </cell>
          <cell r="AC824">
            <v>1203</v>
          </cell>
          <cell r="AD824">
            <v>1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L824">
            <v>22065360</v>
          </cell>
        </row>
        <row r="847"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L847">
            <v>0</v>
          </cell>
        </row>
        <row r="877">
          <cell r="C877">
            <v>1584</v>
          </cell>
          <cell r="D877">
            <v>1575</v>
          </cell>
          <cell r="E877">
            <v>1573</v>
          </cell>
          <cell r="F877">
            <v>2</v>
          </cell>
          <cell r="G877">
            <v>9</v>
          </cell>
          <cell r="AA877">
            <v>201</v>
          </cell>
          <cell r="AB877">
            <v>246</v>
          </cell>
          <cell r="AC877">
            <v>1137</v>
          </cell>
          <cell r="AD877">
            <v>1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6</v>
          </cell>
          <cell r="AJ877">
            <v>0</v>
          </cell>
          <cell r="AL877">
            <v>96033150</v>
          </cell>
        </row>
        <row r="879">
          <cell r="C879">
            <v>0</v>
          </cell>
          <cell r="D879">
            <v>0</v>
          </cell>
          <cell r="AL879">
            <v>0</v>
          </cell>
        </row>
        <row r="880">
          <cell r="C880">
            <v>72</v>
          </cell>
          <cell r="D880">
            <v>71</v>
          </cell>
          <cell r="E880">
            <v>71</v>
          </cell>
          <cell r="G880">
            <v>1</v>
          </cell>
          <cell r="AA880">
            <v>29</v>
          </cell>
          <cell r="AB880">
            <v>12</v>
          </cell>
          <cell r="AC880">
            <v>31</v>
          </cell>
          <cell r="AL880">
            <v>1685540</v>
          </cell>
        </row>
        <row r="902">
          <cell r="C902">
            <v>859</v>
          </cell>
          <cell r="D902">
            <v>842</v>
          </cell>
          <cell r="E902">
            <v>842</v>
          </cell>
          <cell r="F902">
            <v>0</v>
          </cell>
          <cell r="G902">
            <v>17</v>
          </cell>
          <cell r="AA902">
            <v>121</v>
          </cell>
          <cell r="AB902">
            <v>584</v>
          </cell>
          <cell r="AC902">
            <v>154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L902">
            <v>20289280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12</v>
          </cell>
          <cell r="AJ944">
            <v>0</v>
          </cell>
          <cell r="AL944">
            <v>0</v>
          </cell>
        </row>
        <row r="988"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L997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41</v>
          </cell>
          <cell r="AJ1005">
            <v>0</v>
          </cell>
          <cell r="AL1005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L1014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0</v>
          </cell>
        </row>
        <row r="1031"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L1031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3"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L1054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8</v>
          </cell>
          <cell r="AJ1057">
            <v>0</v>
          </cell>
          <cell r="AL1057">
            <v>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L1071">
            <v>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L1081">
            <v>0</v>
          </cell>
        </row>
        <row r="1101"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4"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L1104">
            <v>0</v>
          </cell>
        </row>
        <row r="1178">
          <cell r="C1178">
            <v>13040</v>
          </cell>
          <cell r="D1178">
            <v>13040</v>
          </cell>
          <cell r="E1178">
            <v>13040</v>
          </cell>
          <cell r="F1178">
            <v>0</v>
          </cell>
          <cell r="G1178">
            <v>0</v>
          </cell>
          <cell r="AA1178">
            <v>10947</v>
          </cell>
          <cell r="AB1178">
            <v>2093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</row>
        <row r="1224">
          <cell r="C1224">
            <v>1932</v>
          </cell>
          <cell r="E1224">
            <v>1899</v>
          </cell>
          <cell r="AL1224">
            <v>67697300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1403</v>
          </cell>
          <cell r="AJ1240">
            <v>0</v>
          </cell>
          <cell r="AL1240">
            <v>0</v>
          </cell>
        </row>
        <row r="1242">
          <cell r="C1242">
            <v>170</v>
          </cell>
          <cell r="E1242">
            <v>170</v>
          </cell>
          <cell r="AL1242">
            <v>586500</v>
          </cell>
        </row>
        <row r="1243">
          <cell r="C1243">
            <v>378</v>
          </cell>
          <cell r="E1243">
            <v>378</v>
          </cell>
          <cell r="AL1243">
            <v>1304100</v>
          </cell>
        </row>
        <row r="1244">
          <cell r="C1244">
            <v>7</v>
          </cell>
          <cell r="E1244">
            <v>7</v>
          </cell>
          <cell r="AL1244">
            <v>96040</v>
          </cell>
        </row>
        <row r="1245">
          <cell r="C1245">
            <v>0</v>
          </cell>
          <cell r="AL1245">
            <v>0</v>
          </cell>
        </row>
        <row r="1246">
          <cell r="C1246">
            <v>5</v>
          </cell>
          <cell r="E1246">
            <v>5</v>
          </cell>
          <cell r="AL1246">
            <v>182250</v>
          </cell>
        </row>
        <row r="1247">
          <cell r="C1247">
            <v>0</v>
          </cell>
          <cell r="AL1247">
            <v>0</v>
          </cell>
        </row>
        <row r="1248">
          <cell r="C1248">
            <v>0</v>
          </cell>
          <cell r="AL1248">
            <v>0</v>
          </cell>
        </row>
        <row r="1256">
          <cell r="C1256">
            <v>0</v>
          </cell>
        </row>
        <row r="1273">
          <cell r="C1273">
            <v>71</v>
          </cell>
          <cell r="E1273">
            <v>71</v>
          </cell>
        </row>
        <row r="1330">
          <cell r="C1330">
            <v>2</v>
          </cell>
          <cell r="D1330">
            <v>2</v>
          </cell>
          <cell r="E1330">
            <v>2</v>
          </cell>
          <cell r="F1330">
            <v>0</v>
          </cell>
          <cell r="G1330">
            <v>0</v>
          </cell>
          <cell r="AA1330">
            <v>2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412">
          <cell r="C1412">
            <v>1</v>
          </cell>
          <cell r="H1412">
            <v>1</v>
          </cell>
          <cell r="I1412">
            <v>0</v>
          </cell>
          <cell r="J1412">
            <v>1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P1412">
            <v>0</v>
          </cell>
          <cell r="Q1412">
            <v>0</v>
          </cell>
          <cell r="S1412">
            <v>0</v>
          </cell>
          <cell r="T1412">
            <v>1</v>
          </cell>
          <cell r="V1412">
            <v>0</v>
          </cell>
          <cell r="W1412">
            <v>0</v>
          </cell>
          <cell r="Y1412">
            <v>0</v>
          </cell>
          <cell r="Z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L1412">
            <v>0</v>
          </cell>
        </row>
        <row r="1461">
          <cell r="C1461">
            <v>701</v>
          </cell>
          <cell r="D1461">
            <v>700</v>
          </cell>
          <cell r="E1461">
            <v>700</v>
          </cell>
          <cell r="F1461">
            <v>0</v>
          </cell>
          <cell r="G1461">
            <v>1</v>
          </cell>
          <cell r="AA1461">
            <v>26</v>
          </cell>
          <cell r="AB1461">
            <v>675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547">
          <cell r="C1547">
            <v>58</v>
          </cell>
          <cell r="H1547">
            <v>40</v>
          </cell>
          <cell r="I1547">
            <v>25</v>
          </cell>
          <cell r="J1547">
            <v>15</v>
          </cell>
          <cell r="K1547">
            <v>0</v>
          </cell>
          <cell r="L1547">
            <v>18</v>
          </cell>
          <cell r="M1547">
            <v>0</v>
          </cell>
          <cell r="N1547">
            <v>0</v>
          </cell>
          <cell r="P1547">
            <v>0</v>
          </cell>
          <cell r="Q1547">
            <v>1</v>
          </cell>
          <cell r="S1547">
            <v>0</v>
          </cell>
          <cell r="T1547">
            <v>32</v>
          </cell>
          <cell r="V1547">
            <v>0</v>
          </cell>
          <cell r="W1547">
            <v>0</v>
          </cell>
          <cell r="Y1547">
            <v>0</v>
          </cell>
          <cell r="Z1547">
            <v>0</v>
          </cell>
          <cell r="AD1547">
            <v>0</v>
          </cell>
          <cell r="AE1547">
            <v>47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L1547">
            <v>3841000</v>
          </cell>
        </row>
        <row r="1618">
          <cell r="C1618">
            <v>1360</v>
          </cell>
          <cell r="D1618">
            <v>1360</v>
          </cell>
          <cell r="E1618">
            <v>1359</v>
          </cell>
          <cell r="F1618">
            <v>1</v>
          </cell>
          <cell r="G1618">
            <v>0</v>
          </cell>
          <cell r="AA1618">
            <v>970</v>
          </cell>
          <cell r="AB1618">
            <v>390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</row>
        <row r="1728">
          <cell r="C1728">
            <v>69</v>
          </cell>
          <cell r="H1728">
            <v>58</v>
          </cell>
          <cell r="I1728">
            <v>29</v>
          </cell>
          <cell r="J1728">
            <v>29</v>
          </cell>
          <cell r="K1728">
            <v>0</v>
          </cell>
          <cell r="L1728">
            <v>0</v>
          </cell>
          <cell r="M1728">
            <v>11</v>
          </cell>
          <cell r="N1728">
            <v>0</v>
          </cell>
          <cell r="P1728">
            <v>36</v>
          </cell>
          <cell r="Q1728">
            <v>3</v>
          </cell>
          <cell r="S1728">
            <v>0</v>
          </cell>
          <cell r="T1728">
            <v>2</v>
          </cell>
          <cell r="V1728">
            <v>0</v>
          </cell>
          <cell r="W1728">
            <v>0</v>
          </cell>
          <cell r="Y1728">
            <v>0</v>
          </cell>
          <cell r="Z1728">
            <v>3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L1728">
            <v>3366820</v>
          </cell>
        </row>
        <row r="1730">
          <cell r="C1730">
            <v>0</v>
          </cell>
          <cell r="D1730">
            <v>0</v>
          </cell>
        </row>
        <row r="1792">
          <cell r="C1792">
            <v>9</v>
          </cell>
          <cell r="H1792">
            <v>8</v>
          </cell>
          <cell r="I1792">
            <v>8</v>
          </cell>
          <cell r="J1792">
            <v>0</v>
          </cell>
          <cell r="K1792">
            <v>0</v>
          </cell>
          <cell r="L1792">
            <v>1</v>
          </cell>
          <cell r="M1792">
            <v>0</v>
          </cell>
          <cell r="N1792">
            <v>0</v>
          </cell>
          <cell r="P1792">
            <v>0</v>
          </cell>
          <cell r="Q1792">
            <v>3</v>
          </cell>
          <cell r="S1792">
            <v>1</v>
          </cell>
          <cell r="T1792">
            <v>1</v>
          </cell>
          <cell r="V1792">
            <v>0</v>
          </cell>
          <cell r="W1792">
            <v>0</v>
          </cell>
          <cell r="Y1792">
            <v>0</v>
          </cell>
          <cell r="Z1792">
            <v>1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L1792">
            <v>1434230</v>
          </cell>
        </row>
        <row r="1866">
          <cell r="C1866">
            <v>45</v>
          </cell>
          <cell r="H1866">
            <v>38</v>
          </cell>
          <cell r="I1866">
            <v>37</v>
          </cell>
          <cell r="J1866">
            <v>1</v>
          </cell>
          <cell r="K1866">
            <v>0</v>
          </cell>
          <cell r="L1866">
            <v>7</v>
          </cell>
          <cell r="M1866">
            <v>0</v>
          </cell>
          <cell r="N1866">
            <v>0</v>
          </cell>
          <cell r="P1866">
            <v>0</v>
          </cell>
          <cell r="Q1866">
            <v>4</v>
          </cell>
          <cell r="S1866">
            <v>0</v>
          </cell>
          <cell r="T1866">
            <v>0</v>
          </cell>
          <cell r="V1866">
            <v>0</v>
          </cell>
          <cell r="W1866">
            <v>0</v>
          </cell>
          <cell r="Y1866">
            <v>0</v>
          </cell>
          <cell r="Z1866">
            <v>12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L1866">
            <v>3585120</v>
          </cell>
        </row>
        <row r="1883">
          <cell r="C1883">
            <v>9</v>
          </cell>
          <cell r="D1883">
            <v>9</v>
          </cell>
          <cell r="E1883">
            <v>9</v>
          </cell>
          <cell r="F1883">
            <v>0</v>
          </cell>
          <cell r="G1883">
            <v>0</v>
          </cell>
          <cell r="AA1883">
            <v>0</v>
          </cell>
          <cell r="AB1883">
            <v>9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</row>
        <row r="1909">
          <cell r="C1909">
            <v>36</v>
          </cell>
          <cell r="H1909">
            <v>33</v>
          </cell>
          <cell r="I1909">
            <v>31</v>
          </cell>
          <cell r="J1909">
            <v>2</v>
          </cell>
          <cell r="K1909">
            <v>2</v>
          </cell>
          <cell r="L1909">
            <v>1</v>
          </cell>
          <cell r="M1909">
            <v>0</v>
          </cell>
          <cell r="N1909">
            <v>0</v>
          </cell>
          <cell r="P1909">
            <v>0</v>
          </cell>
          <cell r="Q1909">
            <v>0</v>
          </cell>
          <cell r="S1909">
            <v>0</v>
          </cell>
          <cell r="T1909">
            <v>0</v>
          </cell>
          <cell r="V1909">
            <v>0</v>
          </cell>
          <cell r="W1909">
            <v>0</v>
          </cell>
          <cell r="Y1909">
            <v>0</v>
          </cell>
          <cell r="Z1909">
            <v>0</v>
          </cell>
          <cell r="AD1909">
            <v>0</v>
          </cell>
          <cell r="AE1909">
            <v>0</v>
          </cell>
          <cell r="AF1909">
            <v>0</v>
          </cell>
          <cell r="AG1909">
            <v>0</v>
          </cell>
          <cell r="AH1909">
            <v>0</v>
          </cell>
          <cell r="AI1909">
            <v>0</v>
          </cell>
          <cell r="AJ1909">
            <v>0</v>
          </cell>
          <cell r="AL1909">
            <v>1837890</v>
          </cell>
        </row>
        <row r="1983">
          <cell r="C1983">
            <v>1073</v>
          </cell>
          <cell r="D1983">
            <v>1065</v>
          </cell>
          <cell r="E1983">
            <v>1062</v>
          </cell>
          <cell r="F1983">
            <v>3</v>
          </cell>
          <cell r="G1983">
            <v>8</v>
          </cell>
          <cell r="AA1983">
            <v>352</v>
          </cell>
          <cell r="AB1983">
            <v>471</v>
          </cell>
          <cell r="AC1983">
            <v>250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</row>
        <row r="2057">
          <cell r="P2057">
            <v>0</v>
          </cell>
          <cell r="Q2057">
            <v>19</v>
          </cell>
          <cell r="S2057">
            <v>0</v>
          </cell>
          <cell r="T2057">
            <v>0</v>
          </cell>
          <cell r="V2057">
            <v>0</v>
          </cell>
          <cell r="W2057">
            <v>0</v>
          </cell>
          <cell r="Y2057">
            <v>0</v>
          </cell>
          <cell r="Z2057">
            <v>2</v>
          </cell>
        </row>
        <row r="2067">
          <cell r="P2067">
            <v>0</v>
          </cell>
          <cell r="Q2067">
            <v>0</v>
          </cell>
          <cell r="S2067">
            <v>0</v>
          </cell>
          <cell r="T2067">
            <v>0</v>
          </cell>
          <cell r="V2067">
            <v>0</v>
          </cell>
          <cell r="W2067">
            <v>0</v>
          </cell>
          <cell r="Y2067">
            <v>0</v>
          </cell>
          <cell r="Z2067">
            <v>0</v>
          </cell>
        </row>
        <row r="2068">
          <cell r="C2068">
            <v>24</v>
          </cell>
          <cell r="H2068">
            <v>17</v>
          </cell>
          <cell r="I2068">
            <v>12</v>
          </cell>
          <cell r="J2068">
            <v>5</v>
          </cell>
          <cell r="K2068">
            <v>1</v>
          </cell>
          <cell r="L2068">
            <v>1</v>
          </cell>
          <cell r="M2068">
            <v>5</v>
          </cell>
          <cell r="N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L2068">
            <v>16662670</v>
          </cell>
        </row>
        <row r="2167">
          <cell r="P2167">
            <v>0</v>
          </cell>
          <cell r="Q2167">
            <v>1</v>
          </cell>
          <cell r="S2167">
            <v>0</v>
          </cell>
          <cell r="T2167">
            <v>0</v>
          </cell>
          <cell r="V2167">
            <v>0</v>
          </cell>
          <cell r="W2167">
            <v>0</v>
          </cell>
          <cell r="Y2167">
            <v>0</v>
          </cell>
          <cell r="Z2167">
            <v>4</v>
          </cell>
        </row>
        <row r="2169">
          <cell r="P2169">
            <v>0</v>
          </cell>
          <cell r="Q2169">
            <v>0</v>
          </cell>
          <cell r="S2169">
            <v>0</v>
          </cell>
          <cell r="T2169">
            <v>0</v>
          </cell>
          <cell r="V2169">
            <v>0</v>
          </cell>
          <cell r="W2169">
            <v>0</v>
          </cell>
          <cell r="Y2169">
            <v>0</v>
          </cell>
          <cell r="Z2169">
            <v>0</v>
          </cell>
        </row>
        <row r="2170">
          <cell r="C2170">
            <v>11</v>
          </cell>
          <cell r="H2170">
            <v>9</v>
          </cell>
          <cell r="I2170">
            <v>9</v>
          </cell>
          <cell r="J2170">
            <v>0</v>
          </cell>
          <cell r="K2170">
            <v>0</v>
          </cell>
          <cell r="L2170">
            <v>2</v>
          </cell>
          <cell r="M2170">
            <v>0</v>
          </cell>
          <cell r="N2170">
            <v>0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L2170">
            <v>1629685</v>
          </cell>
        </row>
        <row r="2212">
          <cell r="C2212">
            <v>19347</v>
          </cell>
          <cell r="D2212">
            <v>19319</v>
          </cell>
          <cell r="E2212">
            <v>18906</v>
          </cell>
          <cell r="F2212">
            <v>413</v>
          </cell>
          <cell r="G2212">
            <v>28</v>
          </cell>
          <cell r="AA2212">
            <v>17946</v>
          </cell>
          <cell r="AB2212">
            <v>655</v>
          </cell>
          <cell r="AC2212">
            <v>746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0</v>
          </cell>
          <cell r="AJ2212">
            <v>0</v>
          </cell>
        </row>
        <row r="2282">
          <cell r="C2282">
            <v>353</v>
          </cell>
          <cell r="D2282">
            <v>351</v>
          </cell>
          <cell r="E2282">
            <v>351</v>
          </cell>
          <cell r="F2282">
            <v>0</v>
          </cell>
          <cell r="G2282">
            <v>2</v>
          </cell>
          <cell r="AA2282">
            <v>182</v>
          </cell>
          <cell r="AB2282">
            <v>156</v>
          </cell>
          <cell r="AC2282">
            <v>15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</row>
        <row r="2392">
          <cell r="P2392">
            <v>0</v>
          </cell>
          <cell r="Q2392">
            <v>60</v>
          </cell>
          <cell r="S2392">
            <v>0</v>
          </cell>
          <cell r="T2392">
            <v>22</v>
          </cell>
          <cell r="V2392">
            <v>0</v>
          </cell>
          <cell r="W2392">
            <v>0</v>
          </cell>
          <cell r="Y2392">
            <v>10</v>
          </cell>
          <cell r="Z2392">
            <v>103</v>
          </cell>
        </row>
        <row r="2397">
          <cell r="P2397">
            <v>0</v>
          </cell>
          <cell r="Q2397">
            <v>0</v>
          </cell>
          <cell r="S2397">
            <v>0</v>
          </cell>
          <cell r="T2397">
            <v>0</v>
          </cell>
          <cell r="V2397">
            <v>0</v>
          </cell>
          <cell r="W2397">
            <v>0</v>
          </cell>
          <cell r="Y2397">
            <v>0</v>
          </cell>
          <cell r="Z2397">
            <v>0</v>
          </cell>
        </row>
        <row r="2398">
          <cell r="C2398">
            <v>195</v>
          </cell>
          <cell r="H2398">
            <v>166</v>
          </cell>
          <cell r="I2398">
            <v>129</v>
          </cell>
          <cell r="J2398">
            <v>37</v>
          </cell>
          <cell r="K2398">
            <v>5</v>
          </cell>
          <cell r="L2398">
            <v>21</v>
          </cell>
          <cell r="M2398">
            <v>3</v>
          </cell>
          <cell r="N2398">
            <v>0</v>
          </cell>
          <cell r="AD2398">
            <v>0</v>
          </cell>
          <cell r="AE2398">
            <v>0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L2398">
            <v>39298615</v>
          </cell>
        </row>
        <row r="2438">
          <cell r="C2438">
            <v>11</v>
          </cell>
          <cell r="H2438">
            <v>11</v>
          </cell>
          <cell r="I2438">
            <v>4</v>
          </cell>
          <cell r="J2438">
            <v>7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P2438">
            <v>0</v>
          </cell>
          <cell r="Q2438">
            <v>0</v>
          </cell>
          <cell r="S2438">
            <v>0</v>
          </cell>
          <cell r="T2438">
            <v>7</v>
          </cell>
          <cell r="V2438">
            <v>0</v>
          </cell>
          <cell r="W2438">
            <v>0</v>
          </cell>
          <cell r="Y2438">
            <v>0</v>
          </cell>
          <cell r="Z2438">
            <v>1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H2438">
            <v>0</v>
          </cell>
          <cell r="AI2438">
            <v>0</v>
          </cell>
          <cell r="AJ2438">
            <v>0</v>
          </cell>
          <cell r="AL2438">
            <v>360420</v>
          </cell>
        </row>
        <row r="2467">
          <cell r="C2467">
            <v>517</v>
          </cell>
          <cell r="D2467">
            <v>509</v>
          </cell>
          <cell r="E2467">
            <v>456</v>
          </cell>
          <cell r="F2467">
            <v>53</v>
          </cell>
          <cell r="G2467">
            <v>8</v>
          </cell>
          <cell r="AA2467">
            <v>348</v>
          </cell>
          <cell r="AB2467">
            <v>22</v>
          </cell>
          <cell r="AC2467">
            <v>147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</row>
        <row r="2470">
          <cell r="C2470">
            <v>58</v>
          </cell>
          <cell r="D2470">
            <v>58</v>
          </cell>
          <cell r="E2470">
            <v>58</v>
          </cell>
          <cell r="F2470">
            <v>0</v>
          </cell>
          <cell r="G2470">
            <v>0</v>
          </cell>
          <cell r="AA2470">
            <v>58</v>
          </cell>
          <cell r="AB2470">
            <v>0</v>
          </cell>
          <cell r="AC2470">
            <v>0</v>
          </cell>
          <cell r="AL2470">
            <v>3074000</v>
          </cell>
        </row>
        <row r="2471">
          <cell r="C2471">
            <v>0</v>
          </cell>
          <cell r="D2471">
            <v>0</v>
          </cell>
          <cell r="AL2471">
            <v>0</v>
          </cell>
        </row>
        <row r="2472">
          <cell r="C2472">
            <v>0</v>
          </cell>
          <cell r="D2472">
            <v>0</v>
          </cell>
          <cell r="AL2472">
            <v>0</v>
          </cell>
        </row>
        <row r="2473">
          <cell r="C2473">
            <v>0</v>
          </cell>
          <cell r="D2473">
            <v>0</v>
          </cell>
          <cell r="AL2473">
            <v>0</v>
          </cell>
        </row>
        <row r="2474">
          <cell r="C2474">
            <v>0</v>
          </cell>
          <cell r="D2474">
            <v>0</v>
          </cell>
          <cell r="AL2474">
            <v>0</v>
          </cell>
        </row>
        <row r="2475">
          <cell r="C2475">
            <v>0</v>
          </cell>
          <cell r="D2475">
            <v>0</v>
          </cell>
          <cell r="AL2475">
            <v>0</v>
          </cell>
        </row>
        <row r="2476">
          <cell r="C2476">
            <v>0</v>
          </cell>
          <cell r="D2476">
            <v>0</v>
          </cell>
          <cell r="AL2476">
            <v>0</v>
          </cell>
        </row>
        <row r="2477">
          <cell r="C2477">
            <v>0</v>
          </cell>
          <cell r="D2477">
            <v>0</v>
          </cell>
          <cell r="AL2477">
            <v>0</v>
          </cell>
        </row>
        <row r="2478">
          <cell r="C2478">
            <v>0</v>
          </cell>
          <cell r="D2478">
            <v>0</v>
          </cell>
          <cell r="AL2478">
            <v>0</v>
          </cell>
        </row>
        <row r="2479">
          <cell r="C2479">
            <v>0</v>
          </cell>
          <cell r="D2479">
            <v>0</v>
          </cell>
          <cell r="AL2479">
            <v>0</v>
          </cell>
        </row>
        <row r="2480">
          <cell r="C2480">
            <v>0</v>
          </cell>
          <cell r="D2480">
            <v>0</v>
          </cell>
          <cell r="AL2480">
            <v>0</v>
          </cell>
        </row>
        <row r="2561">
          <cell r="C2561">
            <v>50</v>
          </cell>
          <cell r="H2561">
            <v>48</v>
          </cell>
          <cell r="I2561">
            <v>33</v>
          </cell>
          <cell r="J2561">
            <v>15</v>
          </cell>
          <cell r="K2561">
            <v>0</v>
          </cell>
          <cell r="L2561">
            <v>2</v>
          </cell>
          <cell r="M2561">
            <v>0</v>
          </cell>
          <cell r="N2561">
            <v>0</v>
          </cell>
          <cell r="P2561">
            <v>0</v>
          </cell>
          <cell r="Q2561">
            <v>33</v>
          </cell>
          <cell r="S2561">
            <v>10</v>
          </cell>
          <cell r="T2561">
            <v>5</v>
          </cell>
          <cell r="V2561">
            <v>0</v>
          </cell>
          <cell r="W2561">
            <v>0</v>
          </cell>
          <cell r="Y2561">
            <v>0</v>
          </cell>
          <cell r="Z2561">
            <v>2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H2561">
            <v>0</v>
          </cell>
          <cell r="AI2561">
            <v>0</v>
          </cell>
          <cell r="AJ2561">
            <v>0</v>
          </cell>
          <cell r="AL2561">
            <v>9511670</v>
          </cell>
        </row>
        <row r="2593">
          <cell r="C2593">
            <v>907</v>
          </cell>
          <cell r="D2593">
            <v>906</v>
          </cell>
          <cell r="E2593">
            <v>792</v>
          </cell>
          <cell r="F2593">
            <v>114</v>
          </cell>
          <cell r="G2593">
            <v>1</v>
          </cell>
          <cell r="AA2593">
            <v>733</v>
          </cell>
          <cell r="AB2593">
            <v>123</v>
          </cell>
          <cell r="AC2593">
            <v>51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H2593">
            <v>0</v>
          </cell>
          <cell r="AI2593">
            <v>0</v>
          </cell>
          <cell r="AJ2593">
            <v>0</v>
          </cell>
        </row>
        <row r="2600">
          <cell r="C2600">
            <v>5</v>
          </cell>
          <cell r="H2600">
            <v>5</v>
          </cell>
          <cell r="I2600">
            <v>5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P2600">
            <v>0</v>
          </cell>
          <cell r="Q2600">
            <v>3</v>
          </cell>
          <cell r="S2600">
            <v>0</v>
          </cell>
          <cell r="T2600">
            <v>0</v>
          </cell>
          <cell r="V2600">
            <v>0</v>
          </cell>
          <cell r="W2600">
            <v>0</v>
          </cell>
          <cell r="Y2600">
            <v>0</v>
          </cell>
          <cell r="Z2600">
            <v>0</v>
          </cell>
          <cell r="AD2600">
            <v>0</v>
          </cell>
          <cell r="AE2600">
            <v>0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L2600">
            <v>759890</v>
          </cell>
        </row>
        <row r="2640">
          <cell r="C2640">
            <v>74</v>
          </cell>
          <cell r="H2640">
            <v>64</v>
          </cell>
          <cell r="I2640">
            <v>54</v>
          </cell>
          <cell r="J2640">
            <v>10</v>
          </cell>
          <cell r="K2640">
            <v>0</v>
          </cell>
          <cell r="L2640">
            <v>8</v>
          </cell>
          <cell r="M2640">
            <v>2</v>
          </cell>
          <cell r="N2640">
            <v>0</v>
          </cell>
          <cell r="P2640">
            <v>0</v>
          </cell>
          <cell r="Q2640">
            <v>35</v>
          </cell>
          <cell r="S2640">
            <v>0</v>
          </cell>
          <cell r="T2640">
            <v>29</v>
          </cell>
          <cell r="V2640">
            <v>0</v>
          </cell>
          <cell r="W2640">
            <v>0</v>
          </cell>
          <cell r="Y2640">
            <v>0</v>
          </cell>
          <cell r="Z2640">
            <v>8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L2640">
            <v>10975150</v>
          </cell>
        </row>
        <row r="2642">
          <cell r="C2642">
            <v>15</v>
          </cell>
        </row>
        <row r="2643">
          <cell r="C2643">
            <v>8</v>
          </cell>
        </row>
        <row r="2644">
          <cell r="C2644">
            <v>2</v>
          </cell>
        </row>
        <row r="2646">
          <cell r="C2646">
            <v>70</v>
          </cell>
          <cell r="H2646">
            <v>69</v>
          </cell>
          <cell r="I2646">
            <v>27</v>
          </cell>
          <cell r="J2646">
            <v>42</v>
          </cell>
          <cell r="K2646">
            <v>1</v>
          </cell>
          <cell r="AL2646">
            <v>4437720</v>
          </cell>
        </row>
        <row r="2647">
          <cell r="C2647">
            <v>0</v>
          </cell>
          <cell r="H2647">
            <v>0</v>
          </cell>
          <cell r="AL2647">
            <v>0</v>
          </cell>
        </row>
        <row r="2648">
          <cell r="C2648">
            <v>0</v>
          </cell>
          <cell r="H2648">
            <v>0</v>
          </cell>
          <cell r="AL2648">
            <v>0</v>
          </cell>
        </row>
        <row r="2649">
          <cell r="C2649">
            <v>0</v>
          </cell>
          <cell r="H2649">
            <v>0</v>
          </cell>
          <cell r="AL2649">
            <v>0</v>
          </cell>
        </row>
        <row r="2650">
          <cell r="C2650">
            <v>0</v>
          </cell>
          <cell r="H2650">
            <v>0</v>
          </cell>
          <cell r="AL2650">
            <v>0</v>
          </cell>
        </row>
        <row r="2651">
          <cell r="C2651">
            <v>0</v>
          </cell>
          <cell r="H2651">
            <v>0</v>
          </cell>
          <cell r="AL2651">
            <v>0</v>
          </cell>
        </row>
        <row r="2652">
          <cell r="C2652">
            <v>0</v>
          </cell>
          <cell r="H2652">
            <v>0</v>
          </cell>
          <cell r="AL2652">
            <v>0</v>
          </cell>
        </row>
        <row r="2653">
          <cell r="C2653">
            <v>63</v>
          </cell>
          <cell r="E2653">
            <v>57</v>
          </cell>
          <cell r="AL2653">
            <v>9367950</v>
          </cell>
        </row>
        <row r="2654">
          <cell r="C2654">
            <v>0</v>
          </cell>
          <cell r="AL2654">
            <v>0</v>
          </cell>
        </row>
        <row r="2655">
          <cell r="P2655">
            <v>0</v>
          </cell>
          <cell r="Q2655">
            <v>46</v>
          </cell>
          <cell r="S2655">
            <v>0</v>
          </cell>
          <cell r="T2655">
            <v>0</v>
          </cell>
          <cell r="V2655">
            <v>0</v>
          </cell>
          <cell r="W2655">
            <v>0</v>
          </cell>
          <cell r="Y2655">
            <v>0</v>
          </cell>
          <cell r="Z2655">
            <v>24</v>
          </cell>
        </row>
        <row r="2674">
          <cell r="C2674">
            <v>171</v>
          </cell>
          <cell r="D2674">
            <v>169</v>
          </cell>
          <cell r="E2674">
            <v>169</v>
          </cell>
          <cell r="F2674">
            <v>0</v>
          </cell>
          <cell r="G2674">
            <v>2</v>
          </cell>
          <cell r="AA2674">
            <v>0</v>
          </cell>
          <cell r="AB2674">
            <v>147</v>
          </cell>
          <cell r="AC2674">
            <v>24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</row>
        <row r="2882">
          <cell r="P2882">
            <v>7</v>
          </cell>
          <cell r="Q2882">
            <v>38</v>
          </cell>
          <cell r="S2882">
            <v>0</v>
          </cell>
          <cell r="T2882">
            <v>21</v>
          </cell>
          <cell r="V2882">
            <v>0</v>
          </cell>
          <cell r="W2882">
            <v>0</v>
          </cell>
          <cell r="Y2882">
            <v>0</v>
          </cell>
          <cell r="Z2882">
            <v>8</v>
          </cell>
        </row>
        <row r="2885">
          <cell r="C2885">
            <v>1</v>
          </cell>
          <cell r="I2885">
            <v>1</v>
          </cell>
        </row>
        <row r="2886">
          <cell r="C2886">
            <v>3</v>
          </cell>
          <cell r="I2886">
            <v>3</v>
          </cell>
        </row>
        <row r="2887">
          <cell r="C2887">
            <v>5</v>
          </cell>
          <cell r="I2887">
            <v>5</v>
          </cell>
        </row>
        <row r="2889">
          <cell r="C2889">
            <v>81</v>
          </cell>
          <cell r="H2889">
            <v>77</v>
          </cell>
          <cell r="I2889">
            <v>69</v>
          </cell>
          <cell r="J2889">
            <v>8</v>
          </cell>
          <cell r="K2889">
            <v>1</v>
          </cell>
          <cell r="L2889">
            <v>3</v>
          </cell>
          <cell r="M2889">
            <v>0</v>
          </cell>
          <cell r="N2889">
            <v>0</v>
          </cell>
          <cell r="AD2889">
            <v>0</v>
          </cell>
          <cell r="AE2889">
            <v>0</v>
          </cell>
          <cell r="AF2889">
            <v>0</v>
          </cell>
          <cell r="AG2889">
            <v>0</v>
          </cell>
          <cell r="AH2889">
            <v>0</v>
          </cell>
          <cell r="AI2889">
            <v>0</v>
          </cell>
          <cell r="AJ2889">
            <v>0</v>
          </cell>
          <cell r="AL2889">
            <v>25390130</v>
          </cell>
        </row>
        <row r="2894">
          <cell r="C2894">
            <v>10</v>
          </cell>
          <cell r="H2894">
            <v>3</v>
          </cell>
          <cell r="I2894">
            <v>3</v>
          </cell>
          <cell r="J2894">
            <v>0</v>
          </cell>
          <cell r="K2894">
            <v>1</v>
          </cell>
          <cell r="L2894">
            <v>6</v>
          </cell>
          <cell r="M2894">
            <v>0</v>
          </cell>
          <cell r="N2894">
            <v>0</v>
          </cell>
          <cell r="P2894">
            <v>2</v>
          </cell>
          <cell r="Q2894">
            <v>6</v>
          </cell>
          <cell r="S2894">
            <v>0</v>
          </cell>
          <cell r="T2894">
            <v>2</v>
          </cell>
          <cell r="V2894">
            <v>0</v>
          </cell>
          <cell r="W2894">
            <v>0</v>
          </cell>
          <cell r="Y2894">
            <v>0</v>
          </cell>
          <cell r="Z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H2894">
            <v>0</v>
          </cell>
          <cell r="AI2894">
            <v>0</v>
          </cell>
          <cell r="AJ2894">
            <v>0</v>
          </cell>
          <cell r="AL2894">
            <v>274710</v>
          </cell>
        </row>
        <row r="2960">
          <cell r="C2960">
            <v>15</v>
          </cell>
          <cell r="E2960">
            <v>15</v>
          </cell>
        </row>
        <row r="2964">
          <cell r="C2964">
            <v>111</v>
          </cell>
          <cell r="E2964">
            <v>82</v>
          </cell>
          <cell r="AL2964">
            <v>2923300</v>
          </cell>
        </row>
        <row r="2970">
          <cell r="C2970">
            <v>811</v>
          </cell>
          <cell r="E2970">
            <v>598</v>
          </cell>
        </row>
        <row r="2972">
          <cell r="C2972">
            <v>139</v>
          </cell>
          <cell r="E2972">
            <v>139</v>
          </cell>
          <cell r="AL2972">
            <v>3265110</v>
          </cell>
        </row>
        <row r="2973">
          <cell r="C2973">
            <v>220</v>
          </cell>
          <cell r="E2973">
            <v>220</v>
          </cell>
          <cell r="AL2973">
            <v>16255800</v>
          </cell>
        </row>
        <row r="2974">
          <cell r="C2974">
            <v>0</v>
          </cell>
          <cell r="AL2974">
            <v>0</v>
          </cell>
        </row>
        <row r="2975">
          <cell r="C2975">
            <v>219</v>
          </cell>
          <cell r="E2975">
            <v>214</v>
          </cell>
          <cell r="AL2975">
            <v>691220</v>
          </cell>
        </row>
        <row r="2976">
          <cell r="C2976">
            <v>0</v>
          </cell>
          <cell r="AL2976">
            <v>0</v>
          </cell>
        </row>
        <row r="2977">
          <cell r="C2977">
            <v>0</v>
          </cell>
          <cell r="AL2977">
            <v>0</v>
          </cell>
        </row>
        <row r="2978">
          <cell r="C2978">
            <v>0</v>
          </cell>
          <cell r="AL2978">
            <v>0</v>
          </cell>
        </row>
        <row r="2997">
          <cell r="C2997">
            <v>601</v>
          </cell>
          <cell r="E2997">
            <v>601</v>
          </cell>
          <cell r="AL2997">
            <v>2558380</v>
          </cell>
        </row>
        <row r="3016">
          <cell r="C3016">
            <v>632</v>
          </cell>
          <cell r="E3016">
            <v>632</v>
          </cell>
          <cell r="AL3016">
            <v>2224640</v>
          </cell>
        </row>
        <row r="3034">
          <cell r="C3034">
            <v>224</v>
          </cell>
          <cell r="E3034">
            <v>224</v>
          </cell>
          <cell r="AL3034">
            <v>1939140</v>
          </cell>
        </row>
        <row r="3066">
          <cell r="C3066">
            <v>52</v>
          </cell>
          <cell r="E3066">
            <v>52</v>
          </cell>
          <cell r="AL3066">
            <v>4811270</v>
          </cell>
        </row>
        <row r="3094">
          <cell r="C3094">
            <v>70</v>
          </cell>
          <cell r="I3094">
            <v>28</v>
          </cell>
          <cell r="L3094">
            <v>42</v>
          </cell>
          <cell r="P3094">
            <v>0</v>
          </cell>
          <cell r="Q3094">
            <v>0</v>
          </cell>
          <cell r="S3094">
            <v>0</v>
          </cell>
          <cell r="T3094">
            <v>0</v>
          </cell>
          <cell r="V3094">
            <v>0</v>
          </cell>
          <cell r="W3094">
            <v>0</v>
          </cell>
          <cell r="Y3094">
            <v>0</v>
          </cell>
          <cell r="Z3094">
            <v>0</v>
          </cell>
          <cell r="AD3094">
            <v>0</v>
          </cell>
          <cell r="AE3094">
            <v>0</v>
          </cell>
          <cell r="AF3094">
            <v>0</v>
          </cell>
          <cell r="AG3094">
            <v>0</v>
          </cell>
          <cell r="AH3094">
            <v>0</v>
          </cell>
          <cell r="AI3094">
            <v>0</v>
          </cell>
          <cell r="AJ3094">
            <v>0</v>
          </cell>
          <cell r="AL3094">
            <v>987880</v>
          </cell>
        </row>
        <row r="3105">
          <cell r="C3105">
            <v>71</v>
          </cell>
          <cell r="H3105">
            <v>29</v>
          </cell>
          <cell r="I3105">
            <v>29</v>
          </cell>
          <cell r="J3105">
            <v>0</v>
          </cell>
          <cell r="K3105">
            <v>0</v>
          </cell>
          <cell r="L3105">
            <v>42</v>
          </cell>
          <cell r="M3105">
            <v>0</v>
          </cell>
          <cell r="N3105">
            <v>0</v>
          </cell>
        </row>
        <row r="3155">
          <cell r="C3155">
            <v>0</v>
          </cell>
        </row>
        <row r="3158">
          <cell r="C3158">
            <v>492</v>
          </cell>
          <cell r="E3158">
            <v>492</v>
          </cell>
          <cell r="AL3158">
            <v>12108120</v>
          </cell>
        </row>
        <row r="3159">
          <cell r="C3159">
            <v>30</v>
          </cell>
          <cell r="E3159">
            <v>30</v>
          </cell>
          <cell r="AL3159">
            <v>9255000</v>
          </cell>
        </row>
        <row r="3170">
          <cell r="C3170">
            <v>9</v>
          </cell>
          <cell r="E3170">
            <v>9</v>
          </cell>
          <cell r="AL3170">
            <v>79110</v>
          </cell>
        </row>
        <row r="3171">
          <cell r="C3171">
            <v>0</v>
          </cell>
          <cell r="AL3171">
            <v>0</v>
          </cell>
        </row>
        <row r="3172">
          <cell r="C3172">
            <v>0</v>
          </cell>
          <cell r="AL3172">
            <v>0</v>
          </cell>
        </row>
        <row r="3173">
          <cell r="C3173">
            <v>0</v>
          </cell>
          <cell r="AL3173">
            <v>0</v>
          </cell>
        </row>
        <row r="3174">
          <cell r="C3174">
            <v>0</v>
          </cell>
          <cell r="AL3174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2023</v>
          </cell>
        </row>
      </sheetData>
      <sheetData sheetId="1">
        <row r="6">
          <cell r="C6">
            <v>165</v>
          </cell>
          <cell r="E6">
            <v>165</v>
          </cell>
          <cell r="AL6">
            <v>1493250</v>
          </cell>
        </row>
        <row r="7">
          <cell r="C7">
            <v>0</v>
          </cell>
          <cell r="E7">
            <v>0</v>
          </cell>
          <cell r="AL7">
            <v>0</v>
          </cell>
        </row>
        <row r="8">
          <cell r="C8">
            <v>0</v>
          </cell>
          <cell r="E8">
            <v>0</v>
          </cell>
          <cell r="AL8">
            <v>0</v>
          </cell>
        </row>
        <row r="9">
          <cell r="C9">
            <v>283</v>
          </cell>
          <cell r="E9">
            <v>283</v>
          </cell>
          <cell r="AL9">
            <v>2561150</v>
          </cell>
        </row>
        <row r="10">
          <cell r="C10">
            <v>417</v>
          </cell>
          <cell r="E10">
            <v>417</v>
          </cell>
          <cell r="AL10">
            <v>3773850</v>
          </cell>
        </row>
        <row r="11">
          <cell r="C11">
            <v>0</v>
          </cell>
          <cell r="E11">
            <v>0</v>
          </cell>
          <cell r="AL11">
            <v>0</v>
          </cell>
        </row>
        <row r="12">
          <cell r="C12">
            <v>145</v>
          </cell>
          <cell r="E12">
            <v>145</v>
          </cell>
          <cell r="AL12">
            <v>1312250</v>
          </cell>
        </row>
        <row r="13">
          <cell r="C13">
            <v>0</v>
          </cell>
          <cell r="E13">
            <v>0</v>
          </cell>
          <cell r="AL13">
            <v>0</v>
          </cell>
        </row>
        <row r="14">
          <cell r="C14">
            <v>201</v>
          </cell>
          <cell r="E14">
            <v>201</v>
          </cell>
          <cell r="AL14">
            <v>1819050</v>
          </cell>
        </row>
        <row r="15">
          <cell r="C15">
            <v>190</v>
          </cell>
          <cell r="E15">
            <v>190</v>
          </cell>
          <cell r="AL15">
            <v>1719500</v>
          </cell>
        </row>
        <row r="16">
          <cell r="C16">
            <v>0</v>
          </cell>
          <cell r="E16">
            <v>0</v>
          </cell>
          <cell r="AL16">
            <v>0</v>
          </cell>
        </row>
        <row r="17">
          <cell r="C17">
            <v>205</v>
          </cell>
          <cell r="E17">
            <v>205</v>
          </cell>
          <cell r="AL17">
            <v>1855250</v>
          </cell>
        </row>
        <row r="18">
          <cell r="C18">
            <v>46</v>
          </cell>
          <cell r="E18">
            <v>46</v>
          </cell>
          <cell r="AL18">
            <v>416300</v>
          </cell>
        </row>
        <row r="19">
          <cell r="C19">
            <v>0</v>
          </cell>
          <cell r="E19">
            <v>0</v>
          </cell>
          <cell r="AL19">
            <v>0</v>
          </cell>
        </row>
        <row r="20">
          <cell r="C20">
            <v>502</v>
          </cell>
          <cell r="E20">
            <v>502</v>
          </cell>
          <cell r="AL20">
            <v>4543100</v>
          </cell>
        </row>
        <row r="21">
          <cell r="C21">
            <v>0</v>
          </cell>
          <cell r="E21">
            <v>0</v>
          </cell>
          <cell r="AL21">
            <v>0</v>
          </cell>
        </row>
        <row r="22">
          <cell r="C22">
            <v>0</v>
          </cell>
          <cell r="E22">
            <v>0</v>
          </cell>
          <cell r="AL22">
            <v>0</v>
          </cell>
        </row>
        <row r="23">
          <cell r="C23">
            <v>0</v>
          </cell>
          <cell r="E23">
            <v>0</v>
          </cell>
          <cell r="AL23">
            <v>0</v>
          </cell>
        </row>
        <row r="24">
          <cell r="C24">
            <v>37</v>
          </cell>
          <cell r="E24">
            <v>37</v>
          </cell>
          <cell r="AL24">
            <v>334850</v>
          </cell>
        </row>
        <row r="25">
          <cell r="C25">
            <v>0</v>
          </cell>
          <cell r="E25">
            <v>0</v>
          </cell>
          <cell r="AL25">
            <v>0</v>
          </cell>
        </row>
        <row r="26">
          <cell r="C26">
            <v>1423</v>
          </cell>
          <cell r="E26">
            <v>1423</v>
          </cell>
          <cell r="AL26">
            <v>12878150</v>
          </cell>
        </row>
        <row r="27">
          <cell r="C27">
            <v>818</v>
          </cell>
          <cell r="E27">
            <v>818</v>
          </cell>
          <cell r="AL27">
            <v>7402900</v>
          </cell>
        </row>
        <row r="28">
          <cell r="C28">
            <v>544</v>
          </cell>
          <cell r="E28">
            <v>544</v>
          </cell>
          <cell r="AL28">
            <v>4923200</v>
          </cell>
        </row>
        <row r="29">
          <cell r="C29">
            <v>1195</v>
          </cell>
          <cell r="E29">
            <v>1195</v>
          </cell>
          <cell r="AL29">
            <v>10814750</v>
          </cell>
        </row>
        <row r="30">
          <cell r="C30">
            <v>228</v>
          </cell>
          <cell r="E30">
            <v>228</v>
          </cell>
          <cell r="AL30">
            <v>2063400</v>
          </cell>
        </row>
        <row r="31">
          <cell r="C31">
            <v>739</v>
          </cell>
          <cell r="E31">
            <v>739</v>
          </cell>
          <cell r="AL31">
            <v>6687950</v>
          </cell>
        </row>
        <row r="32">
          <cell r="C32">
            <v>0</v>
          </cell>
          <cell r="E32">
            <v>0</v>
          </cell>
          <cell r="AL32">
            <v>0</v>
          </cell>
        </row>
        <row r="33">
          <cell r="C33">
            <v>0</v>
          </cell>
          <cell r="E33">
            <v>0</v>
          </cell>
          <cell r="AL33">
            <v>0</v>
          </cell>
        </row>
        <row r="34">
          <cell r="C34">
            <v>85</v>
          </cell>
          <cell r="E34">
            <v>85</v>
          </cell>
          <cell r="AL34">
            <v>769250</v>
          </cell>
        </row>
        <row r="35">
          <cell r="C35">
            <v>0</v>
          </cell>
          <cell r="E35">
            <v>0</v>
          </cell>
          <cell r="AL35">
            <v>0</v>
          </cell>
        </row>
        <row r="36">
          <cell r="C36">
            <v>176</v>
          </cell>
          <cell r="E36">
            <v>176</v>
          </cell>
          <cell r="AL36">
            <v>1592800</v>
          </cell>
        </row>
        <row r="37">
          <cell r="C37">
            <v>0</v>
          </cell>
          <cell r="E37">
            <v>0</v>
          </cell>
          <cell r="AL37">
            <v>0</v>
          </cell>
        </row>
        <row r="38">
          <cell r="C38">
            <v>0</v>
          </cell>
          <cell r="E38">
            <v>0</v>
          </cell>
          <cell r="AL38">
            <v>0</v>
          </cell>
        </row>
        <row r="39">
          <cell r="C39">
            <v>0</v>
          </cell>
          <cell r="E39">
            <v>0</v>
          </cell>
          <cell r="AL39">
            <v>0</v>
          </cell>
        </row>
        <row r="40">
          <cell r="C40">
            <v>65</v>
          </cell>
          <cell r="E40">
            <v>65</v>
          </cell>
          <cell r="AL40">
            <v>588250</v>
          </cell>
        </row>
        <row r="41">
          <cell r="C41">
            <v>55</v>
          </cell>
          <cell r="E41">
            <v>55</v>
          </cell>
          <cell r="AL41">
            <v>497750</v>
          </cell>
        </row>
        <row r="42">
          <cell r="C42">
            <v>108</v>
          </cell>
          <cell r="E42">
            <v>108</v>
          </cell>
          <cell r="AL42">
            <v>977400</v>
          </cell>
        </row>
        <row r="43">
          <cell r="C43">
            <v>0</v>
          </cell>
          <cell r="E43">
            <v>0</v>
          </cell>
          <cell r="AL43">
            <v>0</v>
          </cell>
        </row>
        <row r="44">
          <cell r="C44">
            <v>0</v>
          </cell>
          <cell r="E44">
            <v>0</v>
          </cell>
          <cell r="AL44">
            <v>0</v>
          </cell>
        </row>
        <row r="45">
          <cell r="C45">
            <v>0</v>
          </cell>
          <cell r="E45">
            <v>0</v>
          </cell>
          <cell r="AL45">
            <v>0</v>
          </cell>
        </row>
        <row r="46">
          <cell r="C46">
            <v>0</v>
          </cell>
          <cell r="E46">
            <v>0</v>
          </cell>
          <cell r="AL46">
            <v>0</v>
          </cell>
        </row>
        <row r="47">
          <cell r="C47">
            <v>0</v>
          </cell>
          <cell r="E47">
            <v>0</v>
          </cell>
          <cell r="AL47">
            <v>0</v>
          </cell>
        </row>
        <row r="48">
          <cell r="C48">
            <v>162</v>
          </cell>
          <cell r="E48">
            <v>162</v>
          </cell>
          <cell r="AL48">
            <v>1466100</v>
          </cell>
        </row>
        <row r="49">
          <cell r="C49">
            <v>0</v>
          </cell>
          <cell r="E49">
            <v>0</v>
          </cell>
          <cell r="AL49">
            <v>0</v>
          </cell>
        </row>
        <row r="50">
          <cell r="C50">
            <v>0</v>
          </cell>
          <cell r="E50">
            <v>0</v>
          </cell>
          <cell r="AL50">
            <v>0</v>
          </cell>
        </row>
        <row r="51">
          <cell r="C51">
            <v>58</v>
          </cell>
          <cell r="E51">
            <v>58</v>
          </cell>
          <cell r="AL51">
            <v>524900</v>
          </cell>
        </row>
        <row r="52">
          <cell r="C52">
            <v>0</v>
          </cell>
          <cell r="E52">
            <v>0</v>
          </cell>
          <cell r="AL52">
            <v>0</v>
          </cell>
        </row>
        <row r="53">
          <cell r="C53">
            <v>0</v>
          </cell>
          <cell r="E53">
            <v>0</v>
          </cell>
          <cell r="AL53">
            <v>0</v>
          </cell>
        </row>
        <row r="56">
          <cell r="C56">
            <v>0</v>
          </cell>
          <cell r="E56">
            <v>0</v>
          </cell>
          <cell r="AL56">
            <v>0</v>
          </cell>
        </row>
        <row r="57">
          <cell r="C57">
            <v>119</v>
          </cell>
          <cell r="E57">
            <v>51</v>
          </cell>
          <cell r="AL57">
            <v>856290</v>
          </cell>
        </row>
        <row r="58">
          <cell r="C58">
            <v>4771</v>
          </cell>
          <cell r="E58">
            <v>4606</v>
          </cell>
          <cell r="AL58">
            <v>41684300</v>
          </cell>
        </row>
        <row r="62">
          <cell r="C62">
            <v>0</v>
          </cell>
          <cell r="E62">
            <v>0</v>
          </cell>
          <cell r="AL62">
            <v>0</v>
          </cell>
        </row>
        <row r="63">
          <cell r="C63">
            <v>0</v>
          </cell>
          <cell r="E63">
            <v>0</v>
          </cell>
          <cell r="AL63">
            <v>0</v>
          </cell>
        </row>
        <row r="64">
          <cell r="C64">
            <v>185</v>
          </cell>
          <cell r="E64">
            <v>185</v>
          </cell>
          <cell r="AL64">
            <v>355200</v>
          </cell>
        </row>
        <row r="65">
          <cell r="C65">
            <v>985</v>
          </cell>
          <cell r="E65">
            <v>985</v>
          </cell>
          <cell r="AL65">
            <v>1388850</v>
          </cell>
        </row>
        <row r="66">
          <cell r="C66">
            <v>968</v>
          </cell>
          <cell r="E66">
            <v>962</v>
          </cell>
          <cell r="AL66">
            <v>1356420</v>
          </cell>
        </row>
        <row r="67">
          <cell r="C67">
            <v>604</v>
          </cell>
          <cell r="E67">
            <v>604</v>
          </cell>
          <cell r="AL67">
            <v>851640</v>
          </cell>
        </row>
        <row r="69">
          <cell r="C69">
            <v>497</v>
          </cell>
        </row>
        <row r="70">
          <cell r="C70">
            <v>507</v>
          </cell>
        </row>
        <row r="121">
          <cell r="C121">
            <v>140</v>
          </cell>
          <cell r="E121">
            <v>140</v>
          </cell>
          <cell r="AL121">
            <v>1054200</v>
          </cell>
        </row>
        <row r="123">
          <cell r="C123">
            <v>0</v>
          </cell>
          <cell r="E123">
            <v>0</v>
          </cell>
          <cell r="AL123">
            <v>0</v>
          </cell>
        </row>
        <row r="128">
          <cell r="C128">
            <v>0</v>
          </cell>
          <cell r="E128">
            <v>0</v>
          </cell>
          <cell r="AL128">
            <v>0</v>
          </cell>
        </row>
        <row r="130">
          <cell r="C130">
            <v>46</v>
          </cell>
          <cell r="E130">
            <v>46</v>
          </cell>
          <cell r="AL130">
            <v>213440</v>
          </cell>
        </row>
        <row r="131">
          <cell r="C131">
            <v>0</v>
          </cell>
          <cell r="E131">
            <v>0</v>
          </cell>
          <cell r="AL131">
            <v>0</v>
          </cell>
        </row>
        <row r="132">
          <cell r="C132">
            <v>610</v>
          </cell>
          <cell r="E132">
            <v>610</v>
          </cell>
          <cell r="AL132">
            <v>475800</v>
          </cell>
        </row>
        <row r="133">
          <cell r="C133">
            <v>574</v>
          </cell>
          <cell r="E133">
            <v>574</v>
          </cell>
          <cell r="AL133">
            <v>1463700</v>
          </cell>
        </row>
        <row r="134">
          <cell r="C134">
            <v>168</v>
          </cell>
          <cell r="E134">
            <v>168</v>
          </cell>
          <cell r="AL134">
            <v>428400</v>
          </cell>
        </row>
        <row r="135">
          <cell r="C135">
            <v>85</v>
          </cell>
          <cell r="E135">
            <v>85</v>
          </cell>
          <cell r="AL135">
            <v>216750</v>
          </cell>
        </row>
        <row r="137">
          <cell r="C137">
            <v>668</v>
          </cell>
        </row>
        <row r="141">
          <cell r="C141">
            <v>45</v>
          </cell>
          <cell r="E141">
            <v>45</v>
          </cell>
          <cell r="AL141">
            <v>99450</v>
          </cell>
        </row>
        <row r="142">
          <cell r="C142">
            <v>0</v>
          </cell>
          <cell r="E142">
            <v>0</v>
          </cell>
          <cell r="AL142">
            <v>0</v>
          </cell>
        </row>
        <row r="143">
          <cell r="C143">
            <v>49</v>
          </cell>
          <cell r="E143">
            <v>49</v>
          </cell>
          <cell r="AL143">
            <v>108290</v>
          </cell>
        </row>
        <row r="144">
          <cell r="C144">
            <v>0</v>
          </cell>
          <cell r="E144">
            <v>0</v>
          </cell>
          <cell r="AL144">
            <v>0</v>
          </cell>
        </row>
        <row r="145">
          <cell r="C145">
            <v>0</v>
          </cell>
          <cell r="E145">
            <v>0</v>
          </cell>
          <cell r="AL145">
            <v>0</v>
          </cell>
        </row>
        <row r="147">
          <cell r="C147">
            <v>204</v>
          </cell>
        </row>
        <row r="148">
          <cell r="C148">
            <v>0</v>
          </cell>
        </row>
        <row r="152">
          <cell r="C152">
            <v>1609</v>
          </cell>
          <cell r="E152">
            <v>1593</v>
          </cell>
          <cell r="AL152">
            <v>1354050</v>
          </cell>
        </row>
        <row r="156">
          <cell r="C156">
            <v>629</v>
          </cell>
          <cell r="E156">
            <v>629</v>
          </cell>
        </row>
        <row r="157">
          <cell r="C157">
            <v>24</v>
          </cell>
          <cell r="E157">
            <v>21</v>
          </cell>
        </row>
        <row r="158">
          <cell r="C158">
            <v>0</v>
          </cell>
          <cell r="E158">
            <v>0</v>
          </cell>
        </row>
        <row r="201">
          <cell r="C201">
            <v>1103</v>
          </cell>
          <cell r="E201">
            <v>1101</v>
          </cell>
          <cell r="AL201">
            <v>44447370</v>
          </cell>
        </row>
        <row r="202">
          <cell r="C202">
            <v>2098</v>
          </cell>
          <cell r="E202">
            <v>2095</v>
          </cell>
          <cell r="AL202">
            <v>95217750</v>
          </cell>
        </row>
        <row r="203">
          <cell r="C203">
            <v>345</v>
          </cell>
          <cell r="E203">
            <v>343</v>
          </cell>
          <cell r="AL203">
            <v>28990360</v>
          </cell>
        </row>
        <row r="204">
          <cell r="C204">
            <v>124</v>
          </cell>
          <cell r="E204">
            <v>124</v>
          </cell>
          <cell r="AL204">
            <v>10480480</v>
          </cell>
        </row>
        <row r="205">
          <cell r="C205">
            <v>0</v>
          </cell>
          <cell r="E205">
            <v>0</v>
          </cell>
          <cell r="AL205">
            <v>0</v>
          </cell>
        </row>
        <row r="206">
          <cell r="C206">
            <v>832</v>
          </cell>
          <cell r="E206">
            <v>829</v>
          </cell>
          <cell r="AL206">
            <v>145050130</v>
          </cell>
        </row>
        <row r="207">
          <cell r="C207">
            <v>0</v>
          </cell>
          <cell r="E207">
            <v>0</v>
          </cell>
          <cell r="AL207">
            <v>0</v>
          </cell>
        </row>
        <row r="208">
          <cell r="C208">
            <v>0</v>
          </cell>
          <cell r="E208">
            <v>0</v>
          </cell>
          <cell r="AL208">
            <v>0</v>
          </cell>
        </row>
        <row r="209">
          <cell r="C209">
            <v>490</v>
          </cell>
          <cell r="E209">
            <v>487</v>
          </cell>
          <cell r="AL209">
            <v>19684540</v>
          </cell>
        </row>
        <row r="210">
          <cell r="C210">
            <v>166</v>
          </cell>
          <cell r="E210">
            <v>166</v>
          </cell>
          <cell r="AL210">
            <v>1354560</v>
          </cell>
        </row>
        <row r="211">
          <cell r="C211">
            <v>75</v>
          </cell>
          <cell r="E211">
            <v>74</v>
          </cell>
          <cell r="AL211">
            <v>5611420</v>
          </cell>
        </row>
        <row r="212">
          <cell r="C212">
            <v>0</v>
          </cell>
          <cell r="E212">
            <v>0</v>
          </cell>
          <cell r="AL212">
            <v>0</v>
          </cell>
        </row>
        <row r="213">
          <cell r="C213">
            <v>0</v>
          </cell>
          <cell r="E213">
            <v>0</v>
          </cell>
          <cell r="AL213">
            <v>0</v>
          </cell>
        </row>
        <row r="214">
          <cell r="C214">
            <v>0</v>
          </cell>
          <cell r="E214">
            <v>0</v>
          </cell>
          <cell r="AL214">
            <v>0</v>
          </cell>
        </row>
        <row r="215">
          <cell r="C215">
            <v>273</v>
          </cell>
          <cell r="E215">
            <v>273</v>
          </cell>
          <cell r="AL215">
            <v>16459170</v>
          </cell>
        </row>
        <row r="216">
          <cell r="C216">
            <v>440</v>
          </cell>
          <cell r="E216">
            <v>440</v>
          </cell>
          <cell r="AL216">
            <v>44184800</v>
          </cell>
        </row>
        <row r="300">
          <cell r="C300">
            <v>54526</v>
          </cell>
          <cell r="D300">
            <v>53716</v>
          </cell>
          <cell r="E300">
            <v>53716</v>
          </cell>
          <cell r="F300">
            <v>0</v>
          </cell>
          <cell r="G300">
            <v>810</v>
          </cell>
          <cell r="AA300">
            <v>19890</v>
          </cell>
          <cell r="AB300">
            <v>16531</v>
          </cell>
          <cell r="AC300">
            <v>18105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2</v>
          </cell>
          <cell r="AJ300">
            <v>0</v>
          </cell>
          <cell r="AL300">
            <v>100246380</v>
          </cell>
        </row>
        <row r="381">
          <cell r="C381">
            <v>63762</v>
          </cell>
          <cell r="D381">
            <v>63391</v>
          </cell>
          <cell r="E381">
            <v>63391</v>
          </cell>
          <cell r="F381">
            <v>0</v>
          </cell>
          <cell r="G381">
            <v>371</v>
          </cell>
          <cell r="AA381">
            <v>17386</v>
          </cell>
          <cell r="AB381">
            <v>28224</v>
          </cell>
          <cell r="AC381">
            <v>18152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4</v>
          </cell>
          <cell r="AI381">
            <v>69</v>
          </cell>
          <cell r="AJ381">
            <v>0</v>
          </cell>
          <cell r="AL381">
            <v>106613440</v>
          </cell>
        </row>
        <row r="427">
          <cell r="C427">
            <v>4558</v>
          </cell>
          <cell r="D427">
            <v>4544</v>
          </cell>
          <cell r="E427">
            <v>4544</v>
          </cell>
          <cell r="F427">
            <v>0</v>
          </cell>
          <cell r="G427">
            <v>14</v>
          </cell>
          <cell r="AA427">
            <v>225</v>
          </cell>
          <cell r="AB427">
            <v>4252</v>
          </cell>
          <cell r="AC427">
            <v>81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46</v>
          </cell>
          <cell r="AJ427">
            <v>0</v>
          </cell>
          <cell r="AL427">
            <v>21844680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2</v>
          </cell>
          <cell r="AJ442">
            <v>0</v>
          </cell>
          <cell r="AL442">
            <v>0</v>
          </cell>
        </row>
        <row r="522">
          <cell r="C522">
            <v>939</v>
          </cell>
          <cell r="D522">
            <v>938</v>
          </cell>
          <cell r="E522">
            <v>938</v>
          </cell>
          <cell r="F522">
            <v>0</v>
          </cell>
          <cell r="G522">
            <v>1</v>
          </cell>
          <cell r="AA522">
            <v>54</v>
          </cell>
          <cell r="AB522">
            <v>885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171</v>
          </cell>
          <cell r="AJ522">
            <v>0</v>
          </cell>
          <cell r="AL522">
            <v>6694040</v>
          </cell>
        </row>
        <row r="582">
          <cell r="C582">
            <v>4947</v>
          </cell>
          <cell r="D582">
            <v>4930</v>
          </cell>
          <cell r="E582">
            <v>4930</v>
          </cell>
          <cell r="F582">
            <v>0</v>
          </cell>
          <cell r="G582">
            <v>17</v>
          </cell>
          <cell r="AA582">
            <v>1299</v>
          </cell>
          <cell r="AB582">
            <v>3151</v>
          </cell>
          <cell r="AC582">
            <v>497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9</v>
          </cell>
          <cell r="AJ582">
            <v>0</v>
          </cell>
          <cell r="AL582">
            <v>20358290</v>
          </cell>
        </row>
        <row r="602">
          <cell r="C602">
            <v>33</v>
          </cell>
          <cell r="D602">
            <v>33</v>
          </cell>
          <cell r="E602">
            <v>33</v>
          </cell>
          <cell r="F602">
            <v>0</v>
          </cell>
          <cell r="G602">
            <v>0</v>
          </cell>
          <cell r="AA602">
            <v>0</v>
          </cell>
          <cell r="AB602">
            <v>33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L602">
            <v>109020</v>
          </cell>
        </row>
        <row r="650">
          <cell r="C650">
            <v>13295</v>
          </cell>
          <cell r="D650">
            <v>13276</v>
          </cell>
          <cell r="E650">
            <v>13276</v>
          </cell>
          <cell r="F650">
            <v>0</v>
          </cell>
          <cell r="G650">
            <v>19</v>
          </cell>
          <cell r="AA650">
            <v>408</v>
          </cell>
          <cell r="AB650">
            <v>10912</v>
          </cell>
          <cell r="AC650">
            <v>1975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18</v>
          </cell>
          <cell r="AJ650">
            <v>0</v>
          </cell>
          <cell r="AL650">
            <v>237019910</v>
          </cell>
        </row>
        <row r="660">
          <cell r="C660">
            <v>621</v>
          </cell>
          <cell r="D660">
            <v>621</v>
          </cell>
          <cell r="E660">
            <v>621</v>
          </cell>
          <cell r="F660">
            <v>0</v>
          </cell>
          <cell r="G660">
            <v>0</v>
          </cell>
          <cell r="AA660">
            <v>1</v>
          </cell>
          <cell r="AB660">
            <v>8</v>
          </cell>
          <cell r="AC660">
            <v>612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L660">
            <v>1451790</v>
          </cell>
        </row>
        <row r="671">
          <cell r="C671">
            <v>7164</v>
          </cell>
          <cell r="D671">
            <v>7164</v>
          </cell>
          <cell r="E671">
            <v>7043</v>
          </cell>
          <cell r="F671">
            <v>121</v>
          </cell>
          <cell r="G671">
            <v>0</v>
          </cell>
          <cell r="AA671">
            <v>3703</v>
          </cell>
          <cell r="AB671">
            <v>2039</v>
          </cell>
          <cell r="AC671">
            <v>1422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</row>
        <row r="721">
          <cell r="C721">
            <v>107</v>
          </cell>
          <cell r="D721">
            <v>107</v>
          </cell>
          <cell r="E721">
            <v>107</v>
          </cell>
          <cell r="F721">
            <v>0</v>
          </cell>
          <cell r="G721">
            <v>0</v>
          </cell>
          <cell r="AA721">
            <v>37</v>
          </cell>
          <cell r="AB721">
            <v>46</v>
          </cell>
          <cell r="AC721">
            <v>24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18</v>
          </cell>
          <cell r="AJ721">
            <v>0</v>
          </cell>
          <cell r="AL721">
            <v>225280</v>
          </cell>
        </row>
        <row r="764">
          <cell r="C764">
            <v>4190</v>
          </cell>
          <cell r="D764">
            <v>4177</v>
          </cell>
          <cell r="E764">
            <v>4177</v>
          </cell>
          <cell r="F764">
            <v>0</v>
          </cell>
          <cell r="G764">
            <v>13</v>
          </cell>
          <cell r="AA764">
            <v>297</v>
          </cell>
          <cell r="AB764">
            <v>3102</v>
          </cell>
          <cell r="AC764">
            <v>791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2</v>
          </cell>
          <cell r="AJ764">
            <v>0</v>
          </cell>
          <cell r="AL764">
            <v>7736170</v>
          </cell>
        </row>
        <row r="824">
          <cell r="C824">
            <v>3283</v>
          </cell>
          <cell r="D824">
            <v>3232</v>
          </cell>
          <cell r="E824">
            <v>3230</v>
          </cell>
          <cell r="F824">
            <v>2</v>
          </cell>
          <cell r="G824">
            <v>51</v>
          </cell>
          <cell r="AA824">
            <v>330</v>
          </cell>
          <cell r="AB824">
            <v>1133</v>
          </cell>
          <cell r="AC824">
            <v>1820</v>
          </cell>
          <cell r="AD824">
            <v>2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L824">
            <v>33501540</v>
          </cell>
        </row>
        <row r="847">
          <cell r="C847">
            <v>1</v>
          </cell>
          <cell r="D847">
            <v>1</v>
          </cell>
          <cell r="E847">
            <v>1</v>
          </cell>
          <cell r="F847">
            <v>0</v>
          </cell>
          <cell r="G847">
            <v>0</v>
          </cell>
          <cell r="AA847">
            <v>0</v>
          </cell>
          <cell r="AB847">
            <v>1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L847">
            <v>29690</v>
          </cell>
        </row>
        <row r="877">
          <cell r="C877">
            <v>1836</v>
          </cell>
          <cell r="D877">
            <v>1819</v>
          </cell>
          <cell r="E877">
            <v>1819</v>
          </cell>
          <cell r="F877">
            <v>0</v>
          </cell>
          <cell r="G877">
            <v>17</v>
          </cell>
          <cell r="AA877">
            <v>220</v>
          </cell>
          <cell r="AB877">
            <v>393</v>
          </cell>
          <cell r="AC877">
            <v>1223</v>
          </cell>
          <cell r="AD877">
            <v>1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L877">
            <v>109998690</v>
          </cell>
        </row>
        <row r="879"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L879">
            <v>0</v>
          </cell>
        </row>
        <row r="880">
          <cell r="C880">
            <v>48</v>
          </cell>
          <cell r="D880">
            <v>47</v>
          </cell>
          <cell r="E880">
            <v>47</v>
          </cell>
          <cell r="F880">
            <v>0</v>
          </cell>
          <cell r="G880">
            <v>1</v>
          </cell>
          <cell r="AA880">
            <v>13</v>
          </cell>
          <cell r="AB880">
            <v>14</v>
          </cell>
          <cell r="AC880">
            <v>21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L880">
            <v>1115780</v>
          </cell>
        </row>
        <row r="902">
          <cell r="C902">
            <v>1188</v>
          </cell>
          <cell r="D902">
            <v>1186</v>
          </cell>
          <cell r="E902">
            <v>1186</v>
          </cell>
          <cell r="F902">
            <v>0</v>
          </cell>
          <cell r="G902">
            <v>2</v>
          </cell>
          <cell r="AA902">
            <v>229</v>
          </cell>
          <cell r="AB902">
            <v>823</v>
          </cell>
          <cell r="AC902">
            <v>136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L902">
            <v>23415190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6</v>
          </cell>
          <cell r="AJ944">
            <v>0</v>
          </cell>
          <cell r="AL944">
            <v>0</v>
          </cell>
        </row>
        <row r="988">
          <cell r="C988">
            <v>3</v>
          </cell>
          <cell r="D988">
            <v>3</v>
          </cell>
          <cell r="E988">
            <v>3</v>
          </cell>
          <cell r="F988">
            <v>0</v>
          </cell>
          <cell r="G988">
            <v>0</v>
          </cell>
          <cell r="AA988">
            <v>1</v>
          </cell>
          <cell r="AB988">
            <v>2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L997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2</v>
          </cell>
          <cell r="AJ1005">
            <v>0</v>
          </cell>
          <cell r="AL1005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L1014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0</v>
          </cell>
        </row>
        <row r="1031"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L1031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3"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L1054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L1057">
            <v>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L1071">
            <v>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L1081">
            <v>0</v>
          </cell>
        </row>
        <row r="1101"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4"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L1104">
            <v>0</v>
          </cell>
        </row>
        <row r="1178">
          <cell r="C1178">
            <v>15677</v>
          </cell>
          <cell r="D1178">
            <v>15677</v>
          </cell>
          <cell r="E1178">
            <v>15677</v>
          </cell>
          <cell r="F1178">
            <v>0</v>
          </cell>
          <cell r="G1178">
            <v>0</v>
          </cell>
          <cell r="AA1178">
            <v>12546</v>
          </cell>
          <cell r="AB1178">
            <v>3131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</row>
        <row r="1224">
          <cell r="C1224">
            <v>2498</v>
          </cell>
          <cell r="E1224">
            <v>2459</v>
          </cell>
          <cell r="AL1224">
            <v>84204770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L1240">
            <v>0</v>
          </cell>
        </row>
        <row r="1242">
          <cell r="C1242">
            <v>252</v>
          </cell>
          <cell r="E1242">
            <v>252</v>
          </cell>
          <cell r="AL1242">
            <v>869400</v>
          </cell>
        </row>
        <row r="1243">
          <cell r="C1243">
            <v>451</v>
          </cell>
          <cell r="E1243">
            <v>451</v>
          </cell>
          <cell r="AL1243">
            <v>1555950</v>
          </cell>
        </row>
        <row r="1244">
          <cell r="C1244">
            <v>2</v>
          </cell>
          <cell r="E1244">
            <v>2</v>
          </cell>
          <cell r="AL1244">
            <v>27440</v>
          </cell>
        </row>
        <row r="1245">
          <cell r="C1245">
            <v>0</v>
          </cell>
          <cell r="E1245">
            <v>0</v>
          </cell>
          <cell r="AL1245">
            <v>0</v>
          </cell>
        </row>
        <row r="1246">
          <cell r="C1246">
            <v>4</v>
          </cell>
          <cell r="E1246">
            <v>4</v>
          </cell>
          <cell r="AL1246">
            <v>145800</v>
          </cell>
        </row>
        <row r="1247">
          <cell r="C1247">
            <v>0</v>
          </cell>
          <cell r="E1247">
            <v>0</v>
          </cell>
          <cell r="AL1247">
            <v>0</v>
          </cell>
        </row>
        <row r="1248">
          <cell r="C1248">
            <v>0</v>
          </cell>
          <cell r="E1248">
            <v>0</v>
          </cell>
          <cell r="AL1248">
            <v>0</v>
          </cell>
        </row>
        <row r="1256">
          <cell r="C1256">
            <v>0</v>
          </cell>
        </row>
        <row r="1273">
          <cell r="C1273">
            <v>90</v>
          </cell>
          <cell r="E1273">
            <v>90</v>
          </cell>
        </row>
        <row r="1330">
          <cell r="C1330">
            <v>12</v>
          </cell>
          <cell r="D1330">
            <v>12</v>
          </cell>
          <cell r="E1330">
            <v>12</v>
          </cell>
          <cell r="F1330">
            <v>0</v>
          </cell>
          <cell r="G1330">
            <v>0</v>
          </cell>
          <cell r="AA1330">
            <v>7</v>
          </cell>
          <cell r="AB1330">
            <v>5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2</v>
          </cell>
          <cell r="AJ1330">
            <v>0</v>
          </cell>
        </row>
        <row r="1412">
          <cell r="C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P1412">
            <v>0</v>
          </cell>
          <cell r="Q1412">
            <v>0</v>
          </cell>
          <cell r="S1412">
            <v>0</v>
          </cell>
          <cell r="T1412">
            <v>0</v>
          </cell>
          <cell r="V1412">
            <v>0</v>
          </cell>
          <cell r="W1412">
            <v>0</v>
          </cell>
          <cell r="Y1412">
            <v>0</v>
          </cell>
          <cell r="Z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L1412">
            <v>0</v>
          </cell>
        </row>
        <row r="1461">
          <cell r="C1461">
            <v>267</v>
          </cell>
          <cell r="D1461">
            <v>267</v>
          </cell>
          <cell r="E1461">
            <v>266</v>
          </cell>
          <cell r="F1461">
            <v>1</v>
          </cell>
          <cell r="G1461">
            <v>0</v>
          </cell>
          <cell r="AA1461">
            <v>26</v>
          </cell>
          <cell r="AB1461">
            <v>241</v>
          </cell>
          <cell r="AC1461">
            <v>0</v>
          </cell>
          <cell r="AD1461">
            <v>0</v>
          </cell>
          <cell r="AE1461">
            <v>2</v>
          </cell>
          <cell r="AF1461">
            <v>0</v>
          </cell>
          <cell r="AG1461">
            <v>0</v>
          </cell>
          <cell r="AH1461">
            <v>0</v>
          </cell>
          <cell r="AI1461">
            <v>16</v>
          </cell>
          <cell r="AJ1461">
            <v>0</v>
          </cell>
        </row>
        <row r="1547">
          <cell r="C1547">
            <v>91</v>
          </cell>
          <cell r="H1547">
            <v>75</v>
          </cell>
          <cell r="I1547">
            <v>67</v>
          </cell>
          <cell r="J1547">
            <v>8</v>
          </cell>
          <cell r="K1547">
            <v>1</v>
          </cell>
          <cell r="L1547">
            <v>15</v>
          </cell>
          <cell r="M1547">
            <v>0</v>
          </cell>
          <cell r="N1547">
            <v>0</v>
          </cell>
          <cell r="P1547">
            <v>0</v>
          </cell>
          <cell r="Q1547">
            <v>7</v>
          </cell>
          <cell r="S1547">
            <v>0</v>
          </cell>
          <cell r="T1547">
            <v>51</v>
          </cell>
          <cell r="V1547">
            <v>0</v>
          </cell>
          <cell r="W1547">
            <v>0</v>
          </cell>
          <cell r="Y1547">
            <v>0</v>
          </cell>
          <cell r="Z1547">
            <v>0</v>
          </cell>
          <cell r="AD1547">
            <v>0</v>
          </cell>
          <cell r="AE1547">
            <v>53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L1547">
            <v>27258525</v>
          </cell>
        </row>
        <row r="1618">
          <cell r="C1618">
            <v>1222</v>
          </cell>
          <cell r="D1618">
            <v>1222</v>
          </cell>
          <cell r="E1618">
            <v>1222</v>
          </cell>
          <cell r="F1618">
            <v>0</v>
          </cell>
          <cell r="G1618">
            <v>0</v>
          </cell>
          <cell r="AA1618">
            <v>924</v>
          </cell>
          <cell r="AB1618">
            <v>297</v>
          </cell>
          <cell r="AC1618">
            <v>1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</row>
        <row r="1728">
          <cell r="C1728">
            <v>70</v>
          </cell>
          <cell r="H1728">
            <v>50</v>
          </cell>
          <cell r="I1728">
            <v>32</v>
          </cell>
          <cell r="J1728">
            <v>18</v>
          </cell>
          <cell r="K1728">
            <v>5</v>
          </cell>
          <cell r="L1728">
            <v>8</v>
          </cell>
          <cell r="M1728">
            <v>4</v>
          </cell>
          <cell r="N1728">
            <v>3</v>
          </cell>
          <cell r="P1728">
            <v>24</v>
          </cell>
          <cell r="Q1728">
            <v>20</v>
          </cell>
          <cell r="S1728">
            <v>0</v>
          </cell>
          <cell r="T1728">
            <v>1</v>
          </cell>
          <cell r="V1728">
            <v>0</v>
          </cell>
          <cell r="W1728">
            <v>0</v>
          </cell>
          <cell r="Y1728">
            <v>0</v>
          </cell>
          <cell r="Z1728">
            <v>0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L1728">
            <v>4473710</v>
          </cell>
        </row>
        <row r="1730">
          <cell r="C1730">
            <v>8</v>
          </cell>
          <cell r="D1730">
            <v>8</v>
          </cell>
          <cell r="E1730">
            <v>8</v>
          </cell>
          <cell r="F1730">
            <v>0</v>
          </cell>
          <cell r="G1730">
            <v>0</v>
          </cell>
          <cell r="AA1730">
            <v>0</v>
          </cell>
          <cell r="AB1730">
            <v>8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</row>
        <row r="1792">
          <cell r="C1792">
            <v>18</v>
          </cell>
          <cell r="H1792">
            <v>10</v>
          </cell>
          <cell r="I1792">
            <v>8</v>
          </cell>
          <cell r="J1792">
            <v>2</v>
          </cell>
          <cell r="K1792">
            <v>1</v>
          </cell>
          <cell r="L1792">
            <v>4</v>
          </cell>
          <cell r="M1792">
            <v>2</v>
          </cell>
          <cell r="N1792">
            <v>1</v>
          </cell>
          <cell r="P1792">
            <v>2</v>
          </cell>
          <cell r="Q1792">
            <v>7</v>
          </cell>
          <cell r="S1792">
            <v>2</v>
          </cell>
          <cell r="T1792">
            <v>2</v>
          </cell>
          <cell r="V1792">
            <v>0</v>
          </cell>
          <cell r="W1792">
            <v>0</v>
          </cell>
          <cell r="Y1792">
            <v>0</v>
          </cell>
          <cell r="Z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L1792">
            <v>1516850</v>
          </cell>
        </row>
        <row r="1866">
          <cell r="C1866">
            <v>52</v>
          </cell>
          <cell r="H1866">
            <v>35</v>
          </cell>
          <cell r="I1866">
            <v>35</v>
          </cell>
          <cell r="J1866">
            <v>0</v>
          </cell>
          <cell r="K1866">
            <v>0</v>
          </cell>
          <cell r="L1866">
            <v>17</v>
          </cell>
          <cell r="M1866">
            <v>0</v>
          </cell>
          <cell r="N1866">
            <v>0</v>
          </cell>
          <cell r="P1866">
            <v>0</v>
          </cell>
          <cell r="Q1866">
            <v>4</v>
          </cell>
          <cell r="S1866">
            <v>0</v>
          </cell>
          <cell r="T1866">
            <v>0</v>
          </cell>
          <cell r="V1866">
            <v>0</v>
          </cell>
          <cell r="W1866">
            <v>0</v>
          </cell>
          <cell r="Y1866">
            <v>0</v>
          </cell>
          <cell r="Z1866">
            <v>6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L1866">
            <v>3355075</v>
          </cell>
        </row>
        <row r="1883">
          <cell r="C1883">
            <v>11</v>
          </cell>
          <cell r="D1883">
            <v>11</v>
          </cell>
          <cell r="E1883">
            <v>11</v>
          </cell>
          <cell r="F1883">
            <v>0</v>
          </cell>
          <cell r="G1883">
            <v>0</v>
          </cell>
          <cell r="AA1883">
            <v>0</v>
          </cell>
          <cell r="AB1883">
            <v>11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</row>
        <row r="1909">
          <cell r="C1909">
            <v>55</v>
          </cell>
          <cell r="H1909">
            <v>49</v>
          </cell>
          <cell r="I1909">
            <v>45</v>
          </cell>
          <cell r="J1909">
            <v>4</v>
          </cell>
          <cell r="K1909">
            <v>0</v>
          </cell>
          <cell r="L1909">
            <v>6</v>
          </cell>
          <cell r="M1909">
            <v>0</v>
          </cell>
          <cell r="N1909">
            <v>0</v>
          </cell>
          <cell r="P1909">
            <v>0</v>
          </cell>
          <cell r="Q1909">
            <v>0</v>
          </cell>
          <cell r="S1909">
            <v>0</v>
          </cell>
          <cell r="T1909">
            <v>0</v>
          </cell>
          <cell r="V1909">
            <v>0</v>
          </cell>
          <cell r="W1909">
            <v>0</v>
          </cell>
          <cell r="Y1909">
            <v>0</v>
          </cell>
          <cell r="Z1909">
            <v>0</v>
          </cell>
          <cell r="AD1909">
            <v>0</v>
          </cell>
          <cell r="AE1909">
            <v>0</v>
          </cell>
          <cell r="AF1909">
            <v>0</v>
          </cell>
          <cell r="AG1909">
            <v>0</v>
          </cell>
          <cell r="AH1909">
            <v>0</v>
          </cell>
          <cell r="AI1909">
            <v>0</v>
          </cell>
          <cell r="AJ1909">
            <v>0</v>
          </cell>
          <cell r="AL1909">
            <v>3071670</v>
          </cell>
        </row>
        <row r="1983">
          <cell r="C1983">
            <v>1132</v>
          </cell>
          <cell r="D1983">
            <v>1132</v>
          </cell>
          <cell r="E1983">
            <v>1131</v>
          </cell>
          <cell r="F1983">
            <v>1</v>
          </cell>
          <cell r="G1983">
            <v>0</v>
          </cell>
          <cell r="AA1983">
            <v>255</v>
          </cell>
          <cell r="AB1983">
            <v>622</v>
          </cell>
          <cell r="AC1983">
            <v>255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</row>
        <row r="2057">
          <cell r="P2057">
            <v>0</v>
          </cell>
          <cell r="Q2057">
            <v>18</v>
          </cell>
          <cell r="S2057">
            <v>0</v>
          </cell>
          <cell r="T2057">
            <v>1</v>
          </cell>
          <cell r="V2057">
            <v>0</v>
          </cell>
          <cell r="W2057">
            <v>0</v>
          </cell>
          <cell r="Y2057">
            <v>0</v>
          </cell>
          <cell r="Z2057">
            <v>1</v>
          </cell>
        </row>
        <row r="2067">
          <cell r="P2067">
            <v>0</v>
          </cell>
          <cell r="Q2067">
            <v>0</v>
          </cell>
          <cell r="S2067">
            <v>0</v>
          </cell>
          <cell r="T2067">
            <v>0</v>
          </cell>
          <cell r="V2067">
            <v>0</v>
          </cell>
          <cell r="W2067">
            <v>0</v>
          </cell>
          <cell r="Y2067">
            <v>0</v>
          </cell>
          <cell r="Z2067">
            <v>0</v>
          </cell>
        </row>
        <row r="2068">
          <cell r="C2068">
            <v>20</v>
          </cell>
          <cell r="H2068">
            <v>15</v>
          </cell>
          <cell r="I2068">
            <v>12</v>
          </cell>
          <cell r="J2068">
            <v>3</v>
          </cell>
          <cell r="K2068">
            <v>0</v>
          </cell>
          <cell r="L2068">
            <v>3</v>
          </cell>
          <cell r="M2068">
            <v>2</v>
          </cell>
          <cell r="N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L2068">
            <v>19505610</v>
          </cell>
        </row>
        <row r="2167">
          <cell r="P2167">
            <v>0</v>
          </cell>
          <cell r="Q2167">
            <v>13</v>
          </cell>
          <cell r="S2167">
            <v>0</v>
          </cell>
          <cell r="T2167">
            <v>1</v>
          </cell>
          <cell r="V2167">
            <v>0</v>
          </cell>
          <cell r="W2167">
            <v>0</v>
          </cell>
          <cell r="Y2167">
            <v>0</v>
          </cell>
          <cell r="Z2167">
            <v>3</v>
          </cell>
        </row>
        <row r="2169">
          <cell r="P2169">
            <v>0</v>
          </cell>
          <cell r="Q2169">
            <v>0</v>
          </cell>
          <cell r="S2169">
            <v>0</v>
          </cell>
          <cell r="T2169">
            <v>0</v>
          </cell>
          <cell r="V2169">
            <v>0</v>
          </cell>
          <cell r="W2169">
            <v>0</v>
          </cell>
          <cell r="Y2169">
            <v>0</v>
          </cell>
          <cell r="Z2169">
            <v>0</v>
          </cell>
        </row>
        <row r="2170">
          <cell r="C2170">
            <v>17</v>
          </cell>
          <cell r="H2170">
            <v>11</v>
          </cell>
          <cell r="I2170">
            <v>11</v>
          </cell>
          <cell r="J2170">
            <v>0</v>
          </cell>
          <cell r="K2170">
            <v>0</v>
          </cell>
          <cell r="L2170">
            <v>6</v>
          </cell>
          <cell r="M2170">
            <v>0</v>
          </cell>
          <cell r="N2170">
            <v>0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L2170">
            <v>3900495</v>
          </cell>
        </row>
        <row r="2212">
          <cell r="C2212">
            <v>20286</v>
          </cell>
          <cell r="D2212">
            <v>20286</v>
          </cell>
          <cell r="E2212">
            <v>19920</v>
          </cell>
          <cell r="F2212">
            <v>366</v>
          </cell>
          <cell r="G2212">
            <v>0</v>
          </cell>
          <cell r="AA2212">
            <v>19370</v>
          </cell>
          <cell r="AB2212">
            <v>17</v>
          </cell>
          <cell r="AC2212">
            <v>899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0</v>
          </cell>
          <cell r="AJ2212">
            <v>0</v>
          </cell>
        </row>
        <row r="2282">
          <cell r="C2282">
            <v>295</v>
          </cell>
          <cell r="D2282">
            <v>294</v>
          </cell>
          <cell r="E2282">
            <v>294</v>
          </cell>
          <cell r="F2282">
            <v>0</v>
          </cell>
          <cell r="G2282">
            <v>1</v>
          </cell>
          <cell r="AA2282">
            <v>145</v>
          </cell>
          <cell r="AB2282">
            <v>136</v>
          </cell>
          <cell r="AC2282">
            <v>14</v>
          </cell>
          <cell r="AD2282">
            <v>2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</row>
        <row r="2392">
          <cell r="P2392">
            <v>3</v>
          </cell>
          <cell r="Q2392">
            <v>78</v>
          </cell>
          <cell r="S2392">
            <v>9</v>
          </cell>
          <cell r="T2392">
            <v>28</v>
          </cell>
          <cell r="V2392">
            <v>0</v>
          </cell>
          <cell r="W2392">
            <v>1</v>
          </cell>
          <cell r="Y2392">
            <v>13</v>
          </cell>
          <cell r="Z2392">
            <v>137</v>
          </cell>
        </row>
        <row r="2397">
          <cell r="P2397">
            <v>0</v>
          </cell>
          <cell r="Q2397">
            <v>0</v>
          </cell>
          <cell r="S2397">
            <v>0</v>
          </cell>
          <cell r="T2397">
            <v>0</v>
          </cell>
          <cell r="V2397">
            <v>0</v>
          </cell>
          <cell r="W2397">
            <v>0</v>
          </cell>
          <cell r="Y2397">
            <v>0</v>
          </cell>
          <cell r="Z2397">
            <v>0</v>
          </cell>
        </row>
        <row r="2398">
          <cell r="C2398">
            <v>269</v>
          </cell>
          <cell r="H2398">
            <v>213</v>
          </cell>
          <cell r="I2398">
            <v>172</v>
          </cell>
          <cell r="J2398">
            <v>41</v>
          </cell>
          <cell r="K2398">
            <v>3</v>
          </cell>
          <cell r="L2398">
            <v>48</v>
          </cell>
          <cell r="M2398">
            <v>5</v>
          </cell>
          <cell r="N2398">
            <v>0</v>
          </cell>
          <cell r="AD2398">
            <v>46</v>
          </cell>
          <cell r="AE2398">
            <v>0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L2398">
            <v>59199010</v>
          </cell>
        </row>
        <row r="2438">
          <cell r="C2438">
            <v>12</v>
          </cell>
          <cell r="H2438">
            <v>12</v>
          </cell>
          <cell r="I2438">
            <v>6</v>
          </cell>
          <cell r="J2438">
            <v>6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P2438">
            <v>0</v>
          </cell>
          <cell r="Q2438">
            <v>4</v>
          </cell>
          <cell r="S2438">
            <v>0</v>
          </cell>
          <cell r="T2438">
            <v>6</v>
          </cell>
          <cell r="V2438">
            <v>0</v>
          </cell>
          <cell r="W2438">
            <v>0</v>
          </cell>
          <cell r="Y2438">
            <v>1</v>
          </cell>
          <cell r="Z2438">
            <v>1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H2438">
            <v>0</v>
          </cell>
          <cell r="AI2438">
            <v>0</v>
          </cell>
          <cell r="AJ2438">
            <v>0</v>
          </cell>
          <cell r="AL2438">
            <v>1542810</v>
          </cell>
        </row>
        <row r="2467">
          <cell r="C2467">
            <v>652</v>
          </cell>
          <cell r="D2467">
            <v>652</v>
          </cell>
          <cell r="E2467">
            <v>578</v>
          </cell>
          <cell r="F2467">
            <v>74</v>
          </cell>
          <cell r="G2467">
            <v>0</v>
          </cell>
          <cell r="AA2467">
            <v>492</v>
          </cell>
          <cell r="AB2467">
            <v>10</v>
          </cell>
          <cell r="AC2467">
            <v>150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</row>
        <row r="2470">
          <cell r="C2470">
            <v>50</v>
          </cell>
          <cell r="D2470">
            <v>50</v>
          </cell>
          <cell r="E2470">
            <v>50</v>
          </cell>
          <cell r="F2470">
            <v>0</v>
          </cell>
          <cell r="G2470">
            <v>0</v>
          </cell>
          <cell r="AA2470">
            <v>50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  <cell r="AG2470">
            <v>0</v>
          </cell>
          <cell r="AH2470">
            <v>0</v>
          </cell>
          <cell r="AI2470">
            <v>0</v>
          </cell>
          <cell r="AJ2470">
            <v>0</v>
          </cell>
          <cell r="AL2470">
            <v>2650000</v>
          </cell>
        </row>
        <row r="2471"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H2471">
            <v>0</v>
          </cell>
          <cell r="AI2471">
            <v>0</v>
          </cell>
          <cell r="AJ2471">
            <v>0</v>
          </cell>
          <cell r="AL2471">
            <v>0</v>
          </cell>
        </row>
        <row r="2472"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H2472">
            <v>0</v>
          </cell>
          <cell r="AI2472">
            <v>0</v>
          </cell>
          <cell r="AJ2472">
            <v>0</v>
          </cell>
          <cell r="AL2472">
            <v>0</v>
          </cell>
        </row>
        <row r="2473"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H2473">
            <v>0</v>
          </cell>
          <cell r="AI2473">
            <v>0</v>
          </cell>
          <cell r="AJ2473">
            <v>0</v>
          </cell>
          <cell r="AL2473">
            <v>0</v>
          </cell>
        </row>
        <row r="2474"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H2474">
            <v>0</v>
          </cell>
          <cell r="AI2474">
            <v>0</v>
          </cell>
          <cell r="AJ2474">
            <v>0</v>
          </cell>
          <cell r="AL2474">
            <v>0</v>
          </cell>
        </row>
        <row r="2475"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H2475">
            <v>0</v>
          </cell>
          <cell r="AI2475">
            <v>0</v>
          </cell>
          <cell r="AJ2475">
            <v>0</v>
          </cell>
          <cell r="AL2475">
            <v>0</v>
          </cell>
        </row>
        <row r="2476"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H2476">
            <v>0</v>
          </cell>
          <cell r="AI2476">
            <v>0</v>
          </cell>
          <cell r="AJ2476">
            <v>0</v>
          </cell>
          <cell r="AL2476">
            <v>0</v>
          </cell>
        </row>
        <row r="2477"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H2477">
            <v>0</v>
          </cell>
          <cell r="AI2477">
            <v>0</v>
          </cell>
          <cell r="AJ2477">
            <v>0</v>
          </cell>
          <cell r="AL2477">
            <v>0</v>
          </cell>
        </row>
        <row r="2478"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H2478">
            <v>0</v>
          </cell>
          <cell r="AI2478">
            <v>0</v>
          </cell>
          <cell r="AJ2478">
            <v>0</v>
          </cell>
          <cell r="AL2478">
            <v>0</v>
          </cell>
        </row>
        <row r="2479"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AA2479">
            <v>0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  <cell r="AF2479">
            <v>0</v>
          </cell>
          <cell r="AG2479">
            <v>0</v>
          </cell>
          <cell r="AH2479">
            <v>0</v>
          </cell>
          <cell r="AI2479">
            <v>0</v>
          </cell>
          <cell r="AJ2479">
            <v>0</v>
          </cell>
          <cell r="AL2479">
            <v>0</v>
          </cell>
        </row>
        <row r="2480"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AA2480">
            <v>0</v>
          </cell>
          <cell r="AB2480">
            <v>0</v>
          </cell>
          <cell r="AC2480">
            <v>0</v>
          </cell>
          <cell r="AD2480">
            <v>0</v>
          </cell>
          <cell r="AE2480">
            <v>0</v>
          </cell>
          <cell r="AF2480">
            <v>0</v>
          </cell>
          <cell r="AG2480">
            <v>0</v>
          </cell>
          <cell r="AH2480">
            <v>0</v>
          </cell>
          <cell r="AI2480">
            <v>0</v>
          </cell>
          <cell r="AJ2480">
            <v>0</v>
          </cell>
          <cell r="AL2480">
            <v>0</v>
          </cell>
        </row>
        <row r="2561">
          <cell r="C2561">
            <v>96</v>
          </cell>
          <cell r="H2561">
            <v>84</v>
          </cell>
          <cell r="I2561">
            <v>51</v>
          </cell>
          <cell r="J2561">
            <v>33</v>
          </cell>
          <cell r="K2561">
            <v>2</v>
          </cell>
          <cell r="L2561">
            <v>5</v>
          </cell>
          <cell r="M2561">
            <v>5</v>
          </cell>
          <cell r="N2561">
            <v>0</v>
          </cell>
          <cell r="P2561">
            <v>12</v>
          </cell>
          <cell r="Q2561">
            <v>36</v>
          </cell>
          <cell r="S2561">
            <v>41</v>
          </cell>
          <cell r="T2561">
            <v>7</v>
          </cell>
          <cell r="V2561">
            <v>0</v>
          </cell>
          <cell r="W2561">
            <v>0</v>
          </cell>
          <cell r="Y2561">
            <v>0</v>
          </cell>
          <cell r="Z2561">
            <v>0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H2561">
            <v>0</v>
          </cell>
          <cell r="AI2561">
            <v>0</v>
          </cell>
          <cell r="AJ2561">
            <v>0</v>
          </cell>
          <cell r="AL2561">
            <v>13161245</v>
          </cell>
        </row>
        <row r="2593">
          <cell r="C2593">
            <v>1004</v>
          </cell>
          <cell r="D2593">
            <v>1004</v>
          </cell>
          <cell r="E2593">
            <v>859</v>
          </cell>
          <cell r="F2593">
            <v>145</v>
          </cell>
          <cell r="G2593">
            <v>0</v>
          </cell>
          <cell r="AA2593">
            <v>908</v>
          </cell>
          <cell r="AB2593">
            <v>28</v>
          </cell>
          <cell r="AC2593">
            <v>68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H2593">
            <v>0</v>
          </cell>
          <cell r="AI2593">
            <v>0</v>
          </cell>
          <cell r="AJ2593">
            <v>0</v>
          </cell>
        </row>
        <row r="2600">
          <cell r="C2600">
            <v>11</v>
          </cell>
          <cell r="H2600">
            <v>11</v>
          </cell>
          <cell r="I2600">
            <v>10</v>
          </cell>
          <cell r="J2600">
            <v>1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P2600">
            <v>0</v>
          </cell>
          <cell r="Q2600">
            <v>10</v>
          </cell>
          <cell r="S2600">
            <v>0</v>
          </cell>
          <cell r="T2600">
            <v>0</v>
          </cell>
          <cell r="V2600">
            <v>0</v>
          </cell>
          <cell r="W2600">
            <v>0</v>
          </cell>
          <cell r="Y2600">
            <v>0</v>
          </cell>
          <cell r="Z2600">
            <v>0</v>
          </cell>
          <cell r="AD2600">
            <v>0</v>
          </cell>
          <cell r="AE2600">
            <v>0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L2600">
            <v>2382530</v>
          </cell>
        </row>
        <row r="2640">
          <cell r="C2640">
            <v>79</v>
          </cell>
          <cell r="H2640">
            <v>68</v>
          </cell>
          <cell r="I2640">
            <v>52</v>
          </cell>
          <cell r="J2640">
            <v>16</v>
          </cell>
          <cell r="K2640">
            <v>2</v>
          </cell>
          <cell r="L2640">
            <v>7</v>
          </cell>
          <cell r="M2640">
            <v>2</v>
          </cell>
          <cell r="N2640">
            <v>0</v>
          </cell>
          <cell r="P2640">
            <v>0</v>
          </cell>
          <cell r="Q2640">
            <v>44</v>
          </cell>
          <cell r="S2640">
            <v>0</v>
          </cell>
          <cell r="T2640">
            <v>31</v>
          </cell>
          <cell r="V2640">
            <v>0</v>
          </cell>
          <cell r="W2640">
            <v>0</v>
          </cell>
          <cell r="Y2640">
            <v>0</v>
          </cell>
          <cell r="Z2640">
            <v>4</v>
          </cell>
          <cell r="AD2640">
            <v>8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L2640">
            <v>10995615</v>
          </cell>
        </row>
        <row r="2642">
          <cell r="C2642">
            <v>18</v>
          </cell>
        </row>
        <row r="2643">
          <cell r="C2643">
            <v>20</v>
          </cell>
        </row>
        <row r="2644">
          <cell r="C2644">
            <v>4</v>
          </cell>
        </row>
        <row r="2646">
          <cell r="C2646">
            <v>100</v>
          </cell>
          <cell r="H2646">
            <v>98</v>
          </cell>
          <cell r="I2646">
            <v>34</v>
          </cell>
          <cell r="J2646">
            <v>64</v>
          </cell>
          <cell r="K2646">
            <v>2</v>
          </cell>
          <cell r="L2646">
            <v>0</v>
          </cell>
          <cell r="M2646">
            <v>0</v>
          </cell>
          <cell r="N2646">
            <v>0</v>
          </cell>
          <cell r="AD2646">
            <v>0</v>
          </cell>
          <cell r="AE2646">
            <v>0</v>
          </cell>
          <cell r="AF2646">
            <v>0</v>
          </cell>
          <cell r="AG2646">
            <v>0</v>
          </cell>
          <cell r="AH2646">
            <v>0</v>
          </cell>
          <cell r="AI2646">
            <v>0</v>
          </cell>
          <cell r="AJ2646">
            <v>0</v>
          </cell>
          <cell r="AL2646">
            <v>5588240</v>
          </cell>
        </row>
        <row r="2647">
          <cell r="C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0</v>
          </cell>
          <cell r="AH2647">
            <v>0</v>
          </cell>
          <cell r="AI2647">
            <v>0</v>
          </cell>
          <cell r="AJ2647">
            <v>0</v>
          </cell>
          <cell r="AL2647">
            <v>0</v>
          </cell>
        </row>
        <row r="2648">
          <cell r="C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AD2648">
            <v>0</v>
          </cell>
          <cell r="AE2648">
            <v>0</v>
          </cell>
          <cell r="AF2648">
            <v>0</v>
          </cell>
          <cell r="AG2648">
            <v>0</v>
          </cell>
          <cell r="AH2648">
            <v>0</v>
          </cell>
          <cell r="AI2648">
            <v>0</v>
          </cell>
          <cell r="AJ2648">
            <v>0</v>
          </cell>
          <cell r="AL2648">
            <v>0</v>
          </cell>
        </row>
        <row r="2649">
          <cell r="C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AD2649">
            <v>0</v>
          </cell>
          <cell r="AE2649">
            <v>0</v>
          </cell>
          <cell r="AF2649">
            <v>0</v>
          </cell>
          <cell r="AG2649">
            <v>0</v>
          </cell>
          <cell r="AH2649">
            <v>0</v>
          </cell>
          <cell r="AI2649">
            <v>0</v>
          </cell>
          <cell r="AJ2649">
            <v>0</v>
          </cell>
          <cell r="AL2649">
            <v>0</v>
          </cell>
        </row>
        <row r="2650">
          <cell r="C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AD2650">
            <v>0</v>
          </cell>
          <cell r="AE2650">
            <v>0</v>
          </cell>
          <cell r="AF2650">
            <v>0</v>
          </cell>
          <cell r="AG2650">
            <v>0</v>
          </cell>
          <cell r="AH2650">
            <v>0</v>
          </cell>
          <cell r="AI2650">
            <v>0</v>
          </cell>
          <cell r="AJ2650">
            <v>0</v>
          </cell>
          <cell r="AL2650">
            <v>0</v>
          </cell>
        </row>
        <row r="2651">
          <cell r="C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AD2651">
            <v>0</v>
          </cell>
          <cell r="AE2651">
            <v>0</v>
          </cell>
          <cell r="AF2651">
            <v>0</v>
          </cell>
          <cell r="AG2651">
            <v>0</v>
          </cell>
          <cell r="AH2651">
            <v>0</v>
          </cell>
          <cell r="AI2651">
            <v>0</v>
          </cell>
          <cell r="AJ2651">
            <v>0</v>
          </cell>
          <cell r="AL2651">
            <v>0</v>
          </cell>
        </row>
        <row r="2652">
          <cell r="C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AD2652">
            <v>0</v>
          </cell>
          <cell r="AE2652">
            <v>0</v>
          </cell>
          <cell r="AF2652">
            <v>0</v>
          </cell>
          <cell r="AG2652">
            <v>0</v>
          </cell>
          <cell r="AH2652">
            <v>0</v>
          </cell>
          <cell r="AI2652">
            <v>0</v>
          </cell>
          <cell r="AJ2652">
            <v>0</v>
          </cell>
          <cell r="AL2652">
            <v>0</v>
          </cell>
        </row>
        <row r="2653">
          <cell r="C2653">
            <v>65</v>
          </cell>
          <cell r="E2653">
            <v>61</v>
          </cell>
          <cell r="AL2653">
            <v>10025350</v>
          </cell>
        </row>
        <row r="2654">
          <cell r="C2654">
            <v>2</v>
          </cell>
          <cell r="E2654">
            <v>2</v>
          </cell>
          <cell r="AL2654">
            <v>345820</v>
          </cell>
        </row>
        <row r="2655">
          <cell r="P2655">
            <v>0</v>
          </cell>
          <cell r="Q2655">
            <v>61</v>
          </cell>
          <cell r="S2655">
            <v>0</v>
          </cell>
          <cell r="T2655">
            <v>0</v>
          </cell>
          <cell r="V2655">
            <v>0</v>
          </cell>
          <cell r="W2655">
            <v>0</v>
          </cell>
          <cell r="Y2655">
            <v>1</v>
          </cell>
          <cell r="Z2655">
            <v>38</v>
          </cell>
        </row>
        <row r="2674">
          <cell r="C2674">
            <v>297</v>
          </cell>
          <cell r="D2674">
            <v>297</v>
          </cell>
          <cell r="E2674">
            <v>297</v>
          </cell>
          <cell r="F2674">
            <v>0</v>
          </cell>
          <cell r="G2674">
            <v>0</v>
          </cell>
          <cell r="AA2674">
            <v>1</v>
          </cell>
          <cell r="AB2674">
            <v>273</v>
          </cell>
          <cell r="AC2674">
            <v>23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</row>
        <row r="2882">
          <cell r="P2882">
            <v>9</v>
          </cell>
          <cell r="Q2882">
            <v>64</v>
          </cell>
          <cell r="S2882">
            <v>0</v>
          </cell>
          <cell r="T2882">
            <v>15</v>
          </cell>
          <cell r="V2882">
            <v>0</v>
          </cell>
          <cell r="W2882">
            <v>0</v>
          </cell>
          <cell r="Y2882">
            <v>1</v>
          </cell>
          <cell r="Z2882">
            <v>13</v>
          </cell>
        </row>
        <row r="2885">
          <cell r="C2885">
            <v>1</v>
          </cell>
          <cell r="I2885">
            <v>1</v>
          </cell>
        </row>
        <row r="2886">
          <cell r="C2886">
            <v>8</v>
          </cell>
          <cell r="I2886">
            <v>8</v>
          </cell>
        </row>
        <row r="2887">
          <cell r="C2887">
            <v>2</v>
          </cell>
          <cell r="I2887">
            <v>2</v>
          </cell>
        </row>
        <row r="2889">
          <cell r="C2889">
            <v>114</v>
          </cell>
          <cell r="H2889">
            <v>104</v>
          </cell>
          <cell r="I2889">
            <v>93</v>
          </cell>
          <cell r="J2889">
            <v>11</v>
          </cell>
          <cell r="K2889">
            <v>1</v>
          </cell>
          <cell r="L2889">
            <v>8</v>
          </cell>
          <cell r="M2889">
            <v>1</v>
          </cell>
          <cell r="N2889">
            <v>0</v>
          </cell>
          <cell r="AD2889">
            <v>0</v>
          </cell>
          <cell r="AE2889">
            <v>13</v>
          </cell>
          <cell r="AF2889">
            <v>0</v>
          </cell>
          <cell r="AG2889">
            <v>0</v>
          </cell>
          <cell r="AH2889">
            <v>0</v>
          </cell>
          <cell r="AI2889">
            <v>0</v>
          </cell>
          <cell r="AJ2889">
            <v>0</v>
          </cell>
          <cell r="AL2889">
            <v>30852010</v>
          </cell>
        </row>
        <row r="2894">
          <cell r="C2894">
            <v>7</v>
          </cell>
          <cell r="H2894">
            <v>3</v>
          </cell>
          <cell r="I2894">
            <v>3</v>
          </cell>
          <cell r="J2894">
            <v>0</v>
          </cell>
          <cell r="K2894">
            <v>0</v>
          </cell>
          <cell r="L2894">
            <v>4</v>
          </cell>
          <cell r="M2894">
            <v>0</v>
          </cell>
          <cell r="N2894">
            <v>0</v>
          </cell>
          <cell r="P2894">
            <v>2</v>
          </cell>
          <cell r="Q2894">
            <v>4</v>
          </cell>
          <cell r="S2894">
            <v>0</v>
          </cell>
          <cell r="T2894">
            <v>0</v>
          </cell>
          <cell r="V2894">
            <v>0</v>
          </cell>
          <cell r="W2894">
            <v>0</v>
          </cell>
          <cell r="Y2894">
            <v>0</v>
          </cell>
          <cell r="Z2894">
            <v>1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H2894">
            <v>0</v>
          </cell>
          <cell r="AI2894">
            <v>0</v>
          </cell>
          <cell r="AJ2894">
            <v>0</v>
          </cell>
          <cell r="AL2894">
            <v>206220</v>
          </cell>
        </row>
        <row r="2960">
          <cell r="C2960">
            <v>34</v>
          </cell>
          <cell r="E2960">
            <v>34</v>
          </cell>
        </row>
        <row r="2964">
          <cell r="C2964">
            <v>39</v>
          </cell>
          <cell r="E2964">
            <v>35</v>
          </cell>
          <cell r="AL2964">
            <v>1247750</v>
          </cell>
        </row>
        <row r="2970">
          <cell r="C2970">
            <v>918</v>
          </cell>
          <cell r="E2970">
            <v>681</v>
          </cell>
        </row>
        <row r="2972">
          <cell r="C2972">
            <v>150</v>
          </cell>
          <cell r="E2972">
            <v>150</v>
          </cell>
          <cell r="AL2972">
            <v>3523500</v>
          </cell>
        </row>
        <row r="2973">
          <cell r="C2973">
            <v>267</v>
          </cell>
          <cell r="E2973">
            <v>267</v>
          </cell>
          <cell r="AL2973">
            <v>19728630</v>
          </cell>
        </row>
        <row r="2974">
          <cell r="C2974">
            <v>0</v>
          </cell>
          <cell r="E2974">
            <v>0</v>
          </cell>
          <cell r="AL2974">
            <v>0</v>
          </cell>
        </row>
        <row r="2975">
          <cell r="C2975">
            <v>244</v>
          </cell>
          <cell r="E2975">
            <v>242</v>
          </cell>
          <cell r="AL2975">
            <v>781660</v>
          </cell>
        </row>
        <row r="2976">
          <cell r="C2976">
            <v>0</v>
          </cell>
          <cell r="E2976">
            <v>0</v>
          </cell>
          <cell r="AL2976">
            <v>0</v>
          </cell>
        </row>
        <row r="2977">
          <cell r="C2977">
            <v>0</v>
          </cell>
          <cell r="E2977">
            <v>0</v>
          </cell>
          <cell r="AL2977">
            <v>0</v>
          </cell>
        </row>
        <row r="2978">
          <cell r="C2978">
            <v>0</v>
          </cell>
          <cell r="E2978">
            <v>0</v>
          </cell>
          <cell r="AL2978">
            <v>0</v>
          </cell>
        </row>
        <row r="2997">
          <cell r="C2997">
            <v>978</v>
          </cell>
          <cell r="E2997">
            <v>978</v>
          </cell>
          <cell r="AL2997">
            <v>4183080</v>
          </cell>
        </row>
        <row r="3016">
          <cell r="C3016">
            <v>667</v>
          </cell>
          <cell r="E3016">
            <v>667</v>
          </cell>
          <cell r="AL3016">
            <v>2347840</v>
          </cell>
        </row>
        <row r="3034">
          <cell r="C3034">
            <v>315</v>
          </cell>
          <cell r="E3034">
            <v>315</v>
          </cell>
          <cell r="AL3034">
            <v>2969670</v>
          </cell>
        </row>
        <row r="3066">
          <cell r="C3066">
            <v>82</v>
          </cell>
          <cell r="E3066">
            <v>82</v>
          </cell>
          <cell r="AL3066">
            <v>6999840</v>
          </cell>
        </row>
        <row r="3094">
          <cell r="C3094">
            <v>71</v>
          </cell>
          <cell r="I3094">
            <v>43</v>
          </cell>
          <cell r="L3094">
            <v>28</v>
          </cell>
          <cell r="P3094">
            <v>2</v>
          </cell>
          <cell r="Q3094">
            <v>2</v>
          </cell>
          <cell r="S3094">
            <v>0</v>
          </cell>
          <cell r="T3094">
            <v>0</v>
          </cell>
          <cell r="V3094">
            <v>0</v>
          </cell>
          <cell r="W3094">
            <v>0</v>
          </cell>
          <cell r="Y3094">
            <v>0</v>
          </cell>
          <cell r="Z3094">
            <v>0</v>
          </cell>
          <cell r="AD3094">
            <v>0</v>
          </cell>
          <cell r="AE3094">
            <v>0</v>
          </cell>
          <cell r="AF3094">
            <v>0</v>
          </cell>
          <cell r="AG3094">
            <v>0</v>
          </cell>
          <cell r="AH3094">
            <v>0</v>
          </cell>
          <cell r="AI3094">
            <v>0</v>
          </cell>
          <cell r="AJ3094">
            <v>0</v>
          </cell>
          <cell r="AL3094">
            <v>1595350</v>
          </cell>
        </row>
        <row r="3105">
          <cell r="C3105">
            <v>74</v>
          </cell>
          <cell r="H3105">
            <v>46</v>
          </cell>
          <cell r="I3105">
            <v>46</v>
          </cell>
          <cell r="J3105">
            <v>0</v>
          </cell>
          <cell r="K3105">
            <v>0</v>
          </cell>
          <cell r="L3105">
            <v>28</v>
          </cell>
          <cell r="M3105">
            <v>0</v>
          </cell>
          <cell r="N3105">
            <v>0</v>
          </cell>
        </row>
        <row r="3155">
          <cell r="C3155">
            <v>45</v>
          </cell>
        </row>
        <row r="3158">
          <cell r="C3158">
            <v>727</v>
          </cell>
          <cell r="E3158">
            <v>727</v>
          </cell>
          <cell r="AL3158">
            <v>17891470</v>
          </cell>
        </row>
        <row r="3159">
          <cell r="C3159">
            <v>68</v>
          </cell>
          <cell r="E3159">
            <v>68</v>
          </cell>
          <cell r="AL3159">
            <v>20978000</v>
          </cell>
        </row>
        <row r="3170">
          <cell r="C3170">
            <v>7</v>
          </cell>
          <cell r="E3170">
            <v>7</v>
          </cell>
          <cell r="AL3170">
            <v>61530</v>
          </cell>
        </row>
        <row r="3171">
          <cell r="C3171">
            <v>0</v>
          </cell>
          <cell r="E3171">
            <v>0</v>
          </cell>
          <cell r="AL3171">
            <v>0</v>
          </cell>
        </row>
        <row r="3172">
          <cell r="C3172">
            <v>0</v>
          </cell>
          <cell r="E3172">
            <v>0</v>
          </cell>
          <cell r="AL3172">
            <v>0</v>
          </cell>
        </row>
        <row r="3173">
          <cell r="C3173">
            <v>0</v>
          </cell>
          <cell r="E3173">
            <v>0</v>
          </cell>
          <cell r="AL3173">
            <v>0</v>
          </cell>
        </row>
        <row r="3174">
          <cell r="C3174">
            <v>0</v>
          </cell>
          <cell r="E3174">
            <v>0</v>
          </cell>
          <cell r="AL3174">
            <v>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2023</v>
          </cell>
        </row>
      </sheetData>
      <sheetData sheetId="1">
        <row r="6">
          <cell r="C6">
            <v>124</v>
          </cell>
          <cell r="E6">
            <v>124</v>
          </cell>
          <cell r="AL6">
            <v>1122200</v>
          </cell>
        </row>
        <row r="7">
          <cell r="C7">
            <v>0</v>
          </cell>
          <cell r="E7">
            <v>0</v>
          </cell>
          <cell r="AL7">
            <v>0</v>
          </cell>
        </row>
        <row r="8">
          <cell r="C8">
            <v>0</v>
          </cell>
          <cell r="E8">
            <v>0</v>
          </cell>
          <cell r="AL8">
            <v>0</v>
          </cell>
        </row>
        <row r="9">
          <cell r="C9">
            <v>358</v>
          </cell>
          <cell r="E9">
            <v>358</v>
          </cell>
          <cell r="AL9">
            <v>3239900</v>
          </cell>
        </row>
        <row r="10">
          <cell r="C10">
            <v>117</v>
          </cell>
          <cell r="E10">
            <v>117</v>
          </cell>
          <cell r="AL10">
            <v>1058850</v>
          </cell>
        </row>
        <row r="11">
          <cell r="C11">
            <v>0</v>
          </cell>
          <cell r="E11">
            <v>0</v>
          </cell>
          <cell r="AL11">
            <v>0</v>
          </cell>
        </row>
        <row r="12">
          <cell r="C12">
            <v>131</v>
          </cell>
          <cell r="E12">
            <v>131</v>
          </cell>
          <cell r="AL12">
            <v>1185550</v>
          </cell>
        </row>
        <row r="13">
          <cell r="C13">
            <v>0</v>
          </cell>
          <cell r="E13">
            <v>0</v>
          </cell>
          <cell r="AL13">
            <v>0</v>
          </cell>
        </row>
        <row r="14">
          <cell r="C14">
            <v>237</v>
          </cell>
          <cell r="E14">
            <v>237</v>
          </cell>
          <cell r="AL14">
            <v>2144850</v>
          </cell>
        </row>
        <row r="15">
          <cell r="C15">
            <v>149</v>
          </cell>
          <cell r="E15">
            <v>149</v>
          </cell>
          <cell r="AL15">
            <v>1348450</v>
          </cell>
        </row>
        <row r="16">
          <cell r="C16">
            <v>0</v>
          </cell>
          <cell r="E16">
            <v>0</v>
          </cell>
          <cell r="AL16">
            <v>0</v>
          </cell>
        </row>
        <row r="17">
          <cell r="C17">
            <v>312</v>
          </cell>
          <cell r="E17">
            <v>312</v>
          </cell>
          <cell r="AL17">
            <v>2823600</v>
          </cell>
        </row>
        <row r="18">
          <cell r="C18">
            <v>62</v>
          </cell>
          <cell r="E18">
            <v>62</v>
          </cell>
          <cell r="AL18">
            <v>561100</v>
          </cell>
        </row>
        <row r="19">
          <cell r="C19">
            <v>0</v>
          </cell>
          <cell r="E19">
            <v>0</v>
          </cell>
          <cell r="AL19">
            <v>0</v>
          </cell>
        </row>
        <row r="20">
          <cell r="C20">
            <v>366</v>
          </cell>
          <cell r="E20">
            <v>366</v>
          </cell>
          <cell r="AL20">
            <v>3312300</v>
          </cell>
        </row>
        <row r="21">
          <cell r="C21">
            <v>0</v>
          </cell>
          <cell r="E21">
            <v>0</v>
          </cell>
          <cell r="AL21">
            <v>0</v>
          </cell>
        </row>
        <row r="22">
          <cell r="C22">
            <v>0</v>
          </cell>
          <cell r="E22">
            <v>0</v>
          </cell>
          <cell r="AL22">
            <v>0</v>
          </cell>
        </row>
        <row r="23">
          <cell r="C23">
            <v>0</v>
          </cell>
          <cell r="E23">
            <v>0</v>
          </cell>
          <cell r="AL23">
            <v>0</v>
          </cell>
        </row>
        <row r="24">
          <cell r="C24">
            <v>39</v>
          </cell>
          <cell r="E24">
            <v>39</v>
          </cell>
          <cell r="AL24">
            <v>352950</v>
          </cell>
        </row>
        <row r="25">
          <cell r="C25">
            <v>0</v>
          </cell>
          <cell r="E25">
            <v>0</v>
          </cell>
          <cell r="AL25">
            <v>0</v>
          </cell>
        </row>
        <row r="26">
          <cell r="C26">
            <v>1118</v>
          </cell>
          <cell r="E26">
            <v>1118</v>
          </cell>
          <cell r="AL26">
            <v>10117900</v>
          </cell>
        </row>
        <row r="27">
          <cell r="C27">
            <v>735</v>
          </cell>
          <cell r="E27">
            <v>735</v>
          </cell>
          <cell r="AL27">
            <v>6651750</v>
          </cell>
        </row>
        <row r="28">
          <cell r="C28">
            <v>455</v>
          </cell>
          <cell r="E28">
            <v>455</v>
          </cell>
          <cell r="AL28">
            <v>4117750</v>
          </cell>
        </row>
        <row r="29">
          <cell r="C29">
            <v>834</v>
          </cell>
          <cell r="E29">
            <v>834</v>
          </cell>
          <cell r="AL29">
            <v>7547700</v>
          </cell>
        </row>
        <row r="30">
          <cell r="C30">
            <v>165</v>
          </cell>
          <cell r="E30">
            <v>165</v>
          </cell>
          <cell r="AL30">
            <v>1493250</v>
          </cell>
        </row>
        <row r="31">
          <cell r="C31">
            <v>622</v>
          </cell>
          <cell r="E31">
            <v>622</v>
          </cell>
          <cell r="AL31">
            <v>5629100</v>
          </cell>
        </row>
        <row r="32">
          <cell r="C32">
            <v>0</v>
          </cell>
          <cell r="E32">
            <v>0</v>
          </cell>
          <cell r="AL32">
            <v>0</v>
          </cell>
        </row>
        <row r="33">
          <cell r="C33">
            <v>0</v>
          </cell>
          <cell r="E33">
            <v>0</v>
          </cell>
          <cell r="AL33">
            <v>0</v>
          </cell>
        </row>
        <row r="34">
          <cell r="C34">
            <v>75</v>
          </cell>
          <cell r="E34">
            <v>75</v>
          </cell>
          <cell r="AL34">
            <v>678750</v>
          </cell>
        </row>
        <row r="35">
          <cell r="C35">
            <v>0</v>
          </cell>
          <cell r="E35">
            <v>0</v>
          </cell>
          <cell r="AL35">
            <v>0</v>
          </cell>
        </row>
        <row r="36">
          <cell r="C36">
            <v>195</v>
          </cell>
          <cell r="E36">
            <v>195</v>
          </cell>
          <cell r="AL36">
            <v>1764750</v>
          </cell>
        </row>
        <row r="37">
          <cell r="C37">
            <v>16</v>
          </cell>
          <cell r="E37">
            <v>16</v>
          </cell>
          <cell r="AL37">
            <v>144800</v>
          </cell>
        </row>
        <row r="38">
          <cell r="C38">
            <v>0</v>
          </cell>
          <cell r="E38">
            <v>0</v>
          </cell>
          <cell r="AL38">
            <v>0</v>
          </cell>
        </row>
        <row r="39">
          <cell r="C39">
            <v>0</v>
          </cell>
          <cell r="E39">
            <v>0</v>
          </cell>
          <cell r="AL39">
            <v>0</v>
          </cell>
        </row>
        <row r="40">
          <cell r="C40">
            <v>118</v>
          </cell>
          <cell r="E40">
            <v>118</v>
          </cell>
          <cell r="AL40">
            <v>1067900</v>
          </cell>
        </row>
        <row r="41">
          <cell r="C41">
            <v>62</v>
          </cell>
          <cell r="E41">
            <v>62</v>
          </cell>
          <cell r="AL41">
            <v>561100</v>
          </cell>
        </row>
        <row r="42">
          <cell r="C42">
            <v>99</v>
          </cell>
          <cell r="E42">
            <v>99</v>
          </cell>
          <cell r="AL42">
            <v>895950</v>
          </cell>
        </row>
        <row r="43">
          <cell r="C43">
            <v>0</v>
          </cell>
          <cell r="E43">
            <v>0</v>
          </cell>
          <cell r="AL43">
            <v>0</v>
          </cell>
        </row>
        <row r="44">
          <cell r="C44">
            <v>0</v>
          </cell>
          <cell r="E44">
            <v>0</v>
          </cell>
          <cell r="AL44">
            <v>0</v>
          </cell>
        </row>
        <row r="45">
          <cell r="C45">
            <v>0</v>
          </cell>
          <cell r="E45">
            <v>0</v>
          </cell>
          <cell r="AL45">
            <v>0</v>
          </cell>
        </row>
        <row r="46">
          <cell r="C46">
            <v>0</v>
          </cell>
          <cell r="E46">
            <v>0</v>
          </cell>
          <cell r="AL46">
            <v>0</v>
          </cell>
        </row>
        <row r="47">
          <cell r="C47">
            <v>0</v>
          </cell>
          <cell r="E47">
            <v>0</v>
          </cell>
          <cell r="AL47">
            <v>0</v>
          </cell>
        </row>
        <row r="48">
          <cell r="C48">
            <v>276</v>
          </cell>
          <cell r="E48">
            <v>276</v>
          </cell>
          <cell r="AL48">
            <v>2497800</v>
          </cell>
        </row>
        <row r="49">
          <cell r="C49">
            <v>0</v>
          </cell>
          <cell r="E49">
            <v>0</v>
          </cell>
          <cell r="AL49">
            <v>0</v>
          </cell>
        </row>
        <row r="50">
          <cell r="C50">
            <v>0</v>
          </cell>
          <cell r="E50">
            <v>0</v>
          </cell>
          <cell r="AL50">
            <v>0</v>
          </cell>
        </row>
        <row r="51">
          <cell r="C51">
            <v>53</v>
          </cell>
          <cell r="E51">
            <v>53</v>
          </cell>
          <cell r="AL51">
            <v>479650</v>
          </cell>
        </row>
        <row r="52">
          <cell r="C52">
            <v>0</v>
          </cell>
          <cell r="E52">
            <v>0</v>
          </cell>
          <cell r="AL52">
            <v>0</v>
          </cell>
        </row>
        <row r="53">
          <cell r="C53">
            <v>0</v>
          </cell>
          <cell r="E53">
            <v>0</v>
          </cell>
          <cell r="AL53">
            <v>0</v>
          </cell>
        </row>
        <row r="56">
          <cell r="C56">
            <v>0</v>
          </cell>
          <cell r="E56">
            <v>0</v>
          </cell>
          <cell r="AL56">
            <v>0</v>
          </cell>
        </row>
        <row r="57">
          <cell r="C57">
            <v>111</v>
          </cell>
          <cell r="E57">
            <v>47</v>
          </cell>
          <cell r="AL57">
            <v>789130</v>
          </cell>
        </row>
        <row r="58">
          <cell r="C58">
            <v>4562</v>
          </cell>
          <cell r="E58">
            <v>4412</v>
          </cell>
          <cell r="AL58">
            <v>39928600</v>
          </cell>
        </row>
        <row r="62">
          <cell r="C62">
            <v>0</v>
          </cell>
          <cell r="E62">
            <v>0</v>
          </cell>
          <cell r="AL62">
            <v>0</v>
          </cell>
        </row>
        <row r="63">
          <cell r="C63">
            <v>0</v>
          </cell>
          <cell r="E63">
            <v>0</v>
          </cell>
          <cell r="AL63">
            <v>0</v>
          </cell>
        </row>
        <row r="64">
          <cell r="C64">
            <v>141</v>
          </cell>
          <cell r="E64">
            <v>141</v>
          </cell>
          <cell r="AL64">
            <v>270720</v>
          </cell>
        </row>
        <row r="65">
          <cell r="C65">
            <v>980</v>
          </cell>
          <cell r="E65">
            <v>980</v>
          </cell>
          <cell r="AL65">
            <v>1381800</v>
          </cell>
        </row>
        <row r="66">
          <cell r="C66">
            <v>727</v>
          </cell>
          <cell r="E66">
            <v>726</v>
          </cell>
          <cell r="AL66">
            <v>1023660</v>
          </cell>
        </row>
        <row r="67">
          <cell r="C67">
            <v>466</v>
          </cell>
          <cell r="E67">
            <v>466</v>
          </cell>
          <cell r="AL67">
            <v>657060</v>
          </cell>
        </row>
        <row r="69">
          <cell r="C69">
            <v>380</v>
          </cell>
        </row>
        <row r="70">
          <cell r="C70">
            <v>310</v>
          </cell>
        </row>
        <row r="121">
          <cell r="C121">
            <v>74</v>
          </cell>
          <cell r="E121">
            <v>74</v>
          </cell>
          <cell r="AL121">
            <v>557220</v>
          </cell>
        </row>
        <row r="123">
          <cell r="C123">
            <v>0</v>
          </cell>
          <cell r="E123">
            <v>0</v>
          </cell>
          <cell r="AL123">
            <v>0</v>
          </cell>
        </row>
        <row r="128">
          <cell r="C128">
            <v>0</v>
          </cell>
          <cell r="E128">
            <v>0</v>
          </cell>
          <cell r="AL128">
            <v>0</v>
          </cell>
        </row>
        <row r="130">
          <cell r="C130">
            <v>38</v>
          </cell>
          <cell r="E130">
            <v>38</v>
          </cell>
          <cell r="AL130">
            <v>176320</v>
          </cell>
        </row>
        <row r="131">
          <cell r="C131">
            <v>0</v>
          </cell>
          <cell r="E131">
            <v>0</v>
          </cell>
          <cell r="AL131">
            <v>0</v>
          </cell>
        </row>
        <row r="132">
          <cell r="C132">
            <v>296</v>
          </cell>
          <cell r="E132">
            <v>296</v>
          </cell>
          <cell r="AL132">
            <v>230880</v>
          </cell>
        </row>
        <row r="133">
          <cell r="C133">
            <v>266</v>
          </cell>
          <cell r="E133">
            <v>266</v>
          </cell>
          <cell r="AL133">
            <v>678300</v>
          </cell>
        </row>
        <row r="134">
          <cell r="C134">
            <v>145</v>
          </cell>
          <cell r="E134">
            <v>145</v>
          </cell>
          <cell r="AL134">
            <v>369750</v>
          </cell>
        </row>
        <row r="135">
          <cell r="C135">
            <v>55</v>
          </cell>
          <cell r="E135">
            <v>55</v>
          </cell>
          <cell r="AL135">
            <v>140250</v>
          </cell>
        </row>
        <row r="137">
          <cell r="C137">
            <v>1313</v>
          </cell>
        </row>
        <row r="141">
          <cell r="C141">
            <v>33</v>
          </cell>
          <cell r="E141">
            <v>33</v>
          </cell>
          <cell r="AL141">
            <v>72930</v>
          </cell>
        </row>
        <row r="142">
          <cell r="C142">
            <v>363</v>
          </cell>
          <cell r="E142">
            <v>363</v>
          </cell>
          <cell r="AL142">
            <v>461010</v>
          </cell>
        </row>
        <row r="143">
          <cell r="C143">
            <v>34</v>
          </cell>
          <cell r="E143">
            <v>34</v>
          </cell>
          <cell r="AL143">
            <v>75140</v>
          </cell>
        </row>
        <row r="144">
          <cell r="C144">
            <v>0</v>
          </cell>
          <cell r="E144">
            <v>0</v>
          </cell>
          <cell r="AL144">
            <v>0</v>
          </cell>
        </row>
        <row r="145">
          <cell r="C145">
            <v>0</v>
          </cell>
          <cell r="E145">
            <v>0</v>
          </cell>
          <cell r="AL145">
            <v>0</v>
          </cell>
        </row>
        <row r="147">
          <cell r="C147">
            <v>831</v>
          </cell>
        </row>
        <row r="148">
          <cell r="C148">
            <v>0</v>
          </cell>
        </row>
        <row r="152">
          <cell r="C152">
            <v>2405</v>
          </cell>
          <cell r="E152">
            <v>2390</v>
          </cell>
          <cell r="AL152">
            <v>2031500</v>
          </cell>
        </row>
        <row r="156">
          <cell r="C156">
            <v>632</v>
          </cell>
          <cell r="E156">
            <v>632</v>
          </cell>
        </row>
        <row r="157">
          <cell r="C157">
            <v>24</v>
          </cell>
          <cell r="E157">
            <v>21</v>
          </cell>
        </row>
        <row r="158">
          <cell r="C158">
            <v>0</v>
          </cell>
          <cell r="E158">
            <v>0</v>
          </cell>
        </row>
        <row r="201">
          <cell r="C201">
            <v>1171</v>
          </cell>
          <cell r="E201">
            <v>1166</v>
          </cell>
          <cell r="AL201">
            <v>47071420</v>
          </cell>
        </row>
        <row r="202">
          <cell r="C202">
            <v>1982</v>
          </cell>
          <cell r="E202">
            <v>1980</v>
          </cell>
          <cell r="AL202">
            <v>89991000</v>
          </cell>
        </row>
        <row r="203">
          <cell r="C203">
            <v>315</v>
          </cell>
          <cell r="E203">
            <v>315</v>
          </cell>
          <cell r="AL203">
            <v>26623800</v>
          </cell>
        </row>
        <row r="204">
          <cell r="C204">
            <v>156</v>
          </cell>
          <cell r="E204">
            <v>155</v>
          </cell>
          <cell r="AL204">
            <v>13100600</v>
          </cell>
        </row>
        <row r="205">
          <cell r="C205">
            <v>0</v>
          </cell>
          <cell r="E205">
            <v>0</v>
          </cell>
          <cell r="AL205">
            <v>0</v>
          </cell>
        </row>
        <row r="206">
          <cell r="C206">
            <v>782</v>
          </cell>
          <cell r="E206">
            <v>780</v>
          </cell>
          <cell r="AL206">
            <v>136476600</v>
          </cell>
        </row>
        <row r="207">
          <cell r="C207">
            <v>0</v>
          </cell>
          <cell r="E207">
            <v>0</v>
          </cell>
          <cell r="AL207">
            <v>0</v>
          </cell>
        </row>
        <row r="208">
          <cell r="C208">
            <v>0</v>
          </cell>
          <cell r="E208">
            <v>0</v>
          </cell>
          <cell r="AL208">
            <v>0</v>
          </cell>
        </row>
        <row r="209">
          <cell r="C209">
            <v>470</v>
          </cell>
          <cell r="E209">
            <v>469</v>
          </cell>
          <cell r="AL209">
            <v>18956980</v>
          </cell>
        </row>
        <row r="210">
          <cell r="C210">
            <v>201</v>
          </cell>
          <cell r="E210">
            <v>201</v>
          </cell>
          <cell r="AL210">
            <v>1640160</v>
          </cell>
        </row>
        <row r="211">
          <cell r="C211">
            <v>116</v>
          </cell>
          <cell r="E211">
            <v>116</v>
          </cell>
          <cell r="AL211">
            <v>8796280</v>
          </cell>
        </row>
        <row r="212">
          <cell r="C212">
            <v>0</v>
          </cell>
          <cell r="E212">
            <v>0</v>
          </cell>
          <cell r="AL212">
            <v>0</v>
          </cell>
        </row>
        <row r="213">
          <cell r="C213">
            <v>0</v>
          </cell>
          <cell r="E213">
            <v>0</v>
          </cell>
          <cell r="AL213">
            <v>0</v>
          </cell>
        </row>
        <row r="214">
          <cell r="C214">
            <v>0</v>
          </cell>
          <cell r="E214">
            <v>0</v>
          </cell>
          <cell r="AL214">
            <v>0</v>
          </cell>
        </row>
        <row r="215">
          <cell r="C215">
            <v>266</v>
          </cell>
          <cell r="E215">
            <v>266</v>
          </cell>
          <cell r="AL215">
            <v>16037140</v>
          </cell>
        </row>
        <row r="216">
          <cell r="C216">
            <v>405</v>
          </cell>
          <cell r="E216">
            <v>405</v>
          </cell>
          <cell r="AL216">
            <v>40670100</v>
          </cell>
        </row>
        <row r="300">
          <cell r="C300">
            <v>50482</v>
          </cell>
          <cell r="D300">
            <v>49831</v>
          </cell>
          <cell r="E300">
            <v>49831</v>
          </cell>
          <cell r="F300">
            <v>0</v>
          </cell>
          <cell r="G300">
            <v>651</v>
          </cell>
          <cell r="AA300">
            <v>17615</v>
          </cell>
          <cell r="AB300">
            <v>14880</v>
          </cell>
          <cell r="AC300">
            <v>17987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2</v>
          </cell>
          <cell r="AJ300">
            <v>0</v>
          </cell>
          <cell r="AL300">
            <v>95306690</v>
          </cell>
        </row>
        <row r="381">
          <cell r="C381">
            <v>56485</v>
          </cell>
          <cell r="D381">
            <v>56124</v>
          </cell>
          <cell r="E381">
            <v>56124</v>
          </cell>
          <cell r="F381">
            <v>0</v>
          </cell>
          <cell r="G381">
            <v>361</v>
          </cell>
          <cell r="AA381">
            <v>15348</v>
          </cell>
          <cell r="AB381">
            <v>24062</v>
          </cell>
          <cell r="AC381">
            <v>17075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6</v>
          </cell>
          <cell r="AI381">
            <v>55</v>
          </cell>
          <cell r="AJ381">
            <v>0</v>
          </cell>
          <cell r="AL381">
            <v>94788290</v>
          </cell>
        </row>
        <row r="427">
          <cell r="C427">
            <v>4086</v>
          </cell>
          <cell r="D427">
            <v>4074</v>
          </cell>
          <cell r="E427">
            <v>4074</v>
          </cell>
          <cell r="F427">
            <v>0</v>
          </cell>
          <cell r="G427">
            <v>12</v>
          </cell>
          <cell r="AA427">
            <v>228</v>
          </cell>
          <cell r="AB427">
            <v>3786</v>
          </cell>
          <cell r="AC427">
            <v>72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30</v>
          </cell>
          <cell r="AJ427">
            <v>0</v>
          </cell>
          <cell r="AL427">
            <v>20188870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3</v>
          </cell>
          <cell r="AJ442">
            <v>0</v>
          </cell>
          <cell r="AL442">
            <v>0</v>
          </cell>
        </row>
        <row r="522">
          <cell r="C522">
            <v>3648</v>
          </cell>
          <cell r="D522">
            <v>3628</v>
          </cell>
          <cell r="E522">
            <v>3628</v>
          </cell>
          <cell r="F522">
            <v>0</v>
          </cell>
          <cell r="G522">
            <v>20</v>
          </cell>
          <cell r="AA522">
            <v>1176</v>
          </cell>
          <cell r="AB522">
            <v>1022</v>
          </cell>
          <cell r="AC522">
            <v>1450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203</v>
          </cell>
          <cell r="AJ522">
            <v>0</v>
          </cell>
          <cell r="AL522">
            <v>22271530</v>
          </cell>
        </row>
        <row r="582">
          <cell r="C582">
            <v>4591</v>
          </cell>
          <cell r="D582">
            <v>4573</v>
          </cell>
          <cell r="E582">
            <v>4573</v>
          </cell>
          <cell r="F582">
            <v>0</v>
          </cell>
          <cell r="G582">
            <v>18</v>
          </cell>
          <cell r="AA582">
            <v>1050</v>
          </cell>
          <cell r="AB582">
            <v>3085</v>
          </cell>
          <cell r="AC582">
            <v>456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10</v>
          </cell>
          <cell r="AJ582">
            <v>0</v>
          </cell>
          <cell r="AL582">
            <v>18958020</v>
          </cell>
        </row>
        <row r="602">
          <cell r="C602">
            <v>25</v>
          </cell>
          <cell r="D602">
            <v>25</v>
          </cell>
          <cell r="E602">
            <v>25</v>
          </cell>
          <cell r="F602">
            <v>0</v>
          </cell>
          <cell r="G602">
            <v>0</v>
          </cell>
          <cell r="AA602">
            <v>0</v>
          </cell>
          <cell r="AB602">
            <v>25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L602">
            <v>91360</v>
          </cell>
        </row>
        <row r="650">
          <cell r="C650">
            <v>10802</v>
          </cell>
          <cell r="D650">
            <v>10780</v>
          </cell>
          <cell r="E650">
            <v>10780</v>
          </cell>
          <cell r="F650">
            <v>0</v>
          </cell>
          <cell r="G650">
            <v>22</v>
          </cell>
          <cell r="AA650">
            <v>563</v>
          </cell>
          <cell r="AB650">
            <v>7554</v>
          </cell>
          <cell r="AC650">
            <v>2685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42</v>
          </cell>
          <cell r="AJ650">
            <v>0</v>
          </cell>
          <cell r="AL650">
            <v>164815880</v>
          </cell>
        </row>
        <row r="660">
          <cell r="C660">
            <v>648</v>
          </cell>
          <cell r="D660">
            <v>607</v>
          </cell>
          <cell r="E660">
            <v>607</v>
          </cell>
          <cell r="F660">
            <v>0</v>
          </cell>
          <cell r="G660">
            <v>41</v>
          </cell>
          <cell r="AA660">
            <v>4</v>
          </cell>
          <cell r="AB660">
            <v>3</v>
          </cell>
          <cell r="AC660">
            <v>641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L660">
            <v>1366820</v>
          </cell>
        </row>
        <row r="671">
          <cell r="C671">
            <v>6878</v>
          </cell>
          <cell r="D671">
            <v>6795</v>
          </cell>
          <cell r="E671">
            <v>6665</v>
          </cell>
          <cell r="F671">
            <v>130</v>
          </cell>
          <cell r="G671">
            <v>83</v>
          </cell>
          <cell r="AA671">
            <v>3852</v>
          </cell>
          <cell r="AB671">
            <v>1564</v>
          </cell>
          <cell r="AC671">
            <v>1462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</row>
        <row r="721">
          <cell r="C721">
            <v>122</v>
          </cell>
          <cell r="D721">
            <v>122</v>
          </cell>
          <cell r="E721">
            <v>122</v>
          </cell>
          <cell r="F721">
            <v>0</v>
          </cell>
          <cell r="G721">
            <v>0</v>
          </cell>
          <cell r="AA721">
            <v>46</v>
          </cell>
          <cell r="AB721">
            <v>59</v>
          </cell>
          <cell r="AC721">
            <v>17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26</v>
          </cell>
          <cell r="AJ721">
            <v>0</v>
          </cell>
          <cell r="AL721">
            <v>237440</v>
          </cell>
        </row>
        <row r="764">
          <cell r="C764">
            <v>3705</v>
          </cell>
          <cell r="D764">
            <v>3693</v>
          </cell>
          <cell r="E764">
            <v>3693</v>
          </cell>
          <cell r="F764">
            <v>0</v>
          </cell>
          <cell r="G764">
            <v>12</v>
          </cell>
          <cell r="AA764">
            <v>325</v>
          </cell>
          <cell r="AB764">
            <v>2581</v>
          </cell>
          <cell r="AC764">
            <v>799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L764">
            <v>6677350</v>
          </cell>
        </row>
        <row r="824">
          <cell r="C824">
            <v>3274</v>
          </cell>
          <cell r="D824">
            <v>3252</v>
          </cell>
          <cell r="E824">
            <v>3251</v>
          </cell>
          <cell r="F824">
            <v>1</v>
          </cell>
          <cell r="G824">
            <v>22</v>
          </cell>
          <cell r="AA824">
            <v>336</v>
          </cell>
          <cell r="AB824">
            <v>1088</v>
          </cell>
          <cell r="AC824">
            <v>1850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L824">
            <v>35792950</v>
          </cell>
        </row>
        <row r="847"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L847">
            <v>0</v>
          </cell>
        </row>
        <row r="877">
          <cell r="C877">
            <v>1791</v>
          </cell>
          <cell r="D877">
            <v>1783</v>
          </cell>
          <cell r="E877">
            <v>1783</v>
          </cell>
          <cell r="F877">
            <v>0</v>
          </cell>
          <cell r="G877">
            <v>8</v>
          </cell>
          <cell r="AA877">
            <v>202</v>
          </cell>
          <cell r="AB877">
            <v>416</v>
          </cell>
          <cell r="AC877">
            <v>1173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3591</v>
          </cell>
          <cell r="AI877">
            <v>0</v>
          </cell>
          <cell r="AJ877">
            <v>0</v>
          </cell>
          <cell r="AL877">
            <v>109116090</v>
          </cell>
        </row>
        <row r="879"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L879">
            <v>0</v>
          </cell>
        </row>
        <row r="880">
          <cell r="C880">
            <v>39</v>
          </cell>
          <cell r="D880">
            <v>39</v>
          </cell>
          <cell r="E880">
            <v>39</v>
          </cell>
          <cell r="F880">
            <v>0</v>
          </cell>
          <cell r="G880">
            <v>0</v>
          </cell>
          <cell r="AA880">
            <v>6</v>
          </cell>
          <cell r="AB880">
            <v>24</v>
          </cell>
          <cell r="AC880">
            <v>9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L880">
            <v>925860</v>
          </cell>
        </row>
        <row r="902">
          <cell r="C902">
            <v>1136</v>
          </cell>
          <cell r="D902">
            <v>1130</v>
          </cell>
          <cell r="E902">
            <v>1130</v>
          </cell>
          <cell r="F902">
            <v>0</v>
          </cell>
          <cell r="G902">
            <v>6</v>
          </cell>
          <cell r="AA902">
            <v>408</v>
          </cell>
          <cell r="AB902">
            <v>557</v>
          </cell>
          <cell r="AC902">
            <v>171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L902">
            <v>20666430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42</v>
          </cell>
          <cell r="AJ944">
            <v>0</v>
          </cell>
          <cell r="AL944">
            <v>0</v>
          </cell>
        </row>
        <row r="988">
          <cell r="C988">
            <v>29</v>
          </cell>
          <cell r="D988">
            <v>29</v>
          </cell>
          <cell r="E988">
            <v>29</v>
          </cell>
          <cell r="F988">
            <v>0</v>
          </cell>
          <cell r="G988">
            <v>0</v>
          </cell>
          <cell r="AA988">
            <v>0</v>
          </cell>
          <cell r="AB988">
            <v>29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L997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27</v>
          </cell>
          <cell r="AJ1005">
            <v>0</v>
          </cell>
          <cell r="AL1005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L1014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0</v>
          </cell>
        </row>
        <row r="1031"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2</v>
          </cell>
          <cell r="AJ1031">
            <v>0</v>
          </cell>
          <cell r="AL1031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3"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L1054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11</v>
          </cell>
          <cell r="AJ1057">
            <v>0</v>
          </cell>
          <cell r="AL1057">
            <v>0</v>
          </cell>
        </row>
        <row r="1065"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L1065">
            <v>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L1071">
            <v>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L1081">
            <v>0</v>
          </cell>
        </row>
        <row r="1101"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4"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L1104">
            <v>0</v>
          </cell>
        </row>
        <row r="1178">
          <cell r="C1178">
            <v>15025</v>
          </cell>
          <cell r="D1178">
            <v>15025</v>
          </cell>
          <cell r="E1178">
            <v>15025</v>
          </cell>
          <cell r="F1178">
            <v>0</v>
          </cell>
          <cell r="G1178">
            <v>0</v>
          </cell>
          <cell r="AA1178">
            <v>11345</v>
          </cell>
          <cell r="AB1178">
            <v>3680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</row>
        <row r="1224">
          <cell r="C1224">
            <v>1947</v>
          </cell>
          <cell r="E1224">
            <v>1915</v>
          </cell>
          <cell r="AL1224">
            <v>70954360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701</v>
          </cell>
          <cell r="AJ1240">
            <v>0</v>
          </cell>
          <cell r="AL1240">
            <v>0</v>
          </cell>
        </row>
        <row r="1242">
          <cell r="C1242">
            <v>284</v>
          </cell>
          <cell r="E1242">
            <v>284</v>
          </cell>
          <cell r="AL1242">
            <v>979800</v>
          </cell>
        </row>
        <row r="1243">
          <cell r="C1243">
            <v>446</v>
          </cell>
          <cell r="E1243">
            <v>446</v>
          </cell>
          <cell r="AL1243">
            <v>1538700</v>
          </cell>
        </row>
        <row r="1244">
          <cell r="C1244">
            <v>6</v>
          </cell>
          <cell r="E1244">
            <v>6</v>
          </cell>
          <cell r="AL1244">
            <v>82320</v>
          </cell>
        </row>
        <row r="1245">
          <cell r="C1245">
            <v>0</v>
          </cell>
          <cell r="E1245">
            <v>0</v>
          </cell>
          <cell r="AL1245">
            <v>0</v>
          </cell>
        </row>
        <row r="1246">
          <cell r="C1246">
            <v>4</v>
          </cell>
          <cell r="E1246">
            <v>4</v>
          </cell>
          <cell r="AL1246">
            <v>145800</v>
          </cell>
        </row>
        <row r="1247">
          <cell r="C1247">
            <v>0</v>
          </cell>
          <cell r="E1247">
            <v>0</v>
          </cell>
          <cell r="AL1247">
            <v>0</v>
          </cell>
        </row>
        <row r="1248">
          <cell r="C1248">
            <v>0</v>
          </cell>
          <cell r="E1248">
            <v>0</v>
          </cell>
          <cell r="AL1248">
            <v>0</v>
          </cell>
        </row>
        <row r="1256">
          <cell r="C1256">
            <v>0</v>
          </cell>
        </row>
        <row r="1273">
          <cell r="C1273">
            <v>91</v>
          </cell>
          <cell r="E1273">
            <v>91</v>
          </cell>
        </row>
        <row r="1330">
          <cell r="C1330">
            <v>35</v>
          </cell>
          <cell r="D1330">
            <v>35</v>
          </cell>
          <cell r="E1330">
            <v>35</v>
          </cell>
          <cell r="F1330">
            <v>0</v>
          </cell>
          <cell r="G1330">
            <v>0</v>
          </cell>
          <cell r="AA1330">
            <v>24</v>
          </cell>
          <cell r="AB1330">
            <v>11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3</v>
          </cell>
          <cell r="AJ1330">
            <v>0</v>
          </cell>
        </row>
        <row r="1412">
          <cell r="C1412">
            <v>4</v>
          </cell>
          <cell r="H1412">
            <v>4</v>
          </cell>
          <cell r="I1412">
            <v>4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P1412">
            <v>0</v>
          </cell>
          <cell r="Q1412">
            <v>0</v>
          </cell>
          <cell r="S1412">
            <v>0</v>
          </cell>
          <cell r="T1412">
            <v>4</v>
          </cell>
          <cell r="V1412">
            <v>0</v>
          </cell>
          <cell r="W1412">
            <v>0</v>
          </cell>
          <cell r="Y1412">
            <v>0</v>
          </cell>
          <cell r="Z1412">
            <v>0</v>
          </cell>
          <cell r="AD1412">
            <v>0</v>
          </cell>
          <cell r="AE1412">
            <v>10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L1412">
            <v>761760</v>
          </cell>
        </row>
        <row r="1461">
          <cell r="C1461">
            <v>742</v>
          </cell>
          <cell r="D1461">
            <v>742</v>
          </cell>
          <cell r="E1461">
            <v>741</v>
          </cell>
          <cell r="F1461">
            <v>1</v>
          </cell>
          <cell r="G1461">
            <v>0</v>
          </cell>
          <cell r="AA1461">
            <v>18</v>
          </cell>
          <cell r="AB1461">
            <v>724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38</v>
          </cell>
          <cell r="AJ1461">
            <v>0</v>
          </cell>
        </row>
        <row r="1547">
          <cell r="C1547">
            <v>92</v>
          </cell>
          <cell r="H1547">
            <v>90</v>
          </cell>
          <cell r="I1547">
            <v>81</v>
          </cell>
          <cell r="J1547">
            <v>9</v>
          </cell>
          <cell r="K1547">
            <v>0</v>
          </cell>
          <cell r="L1547">
            <v>2</v>
          </cell>
          <cell r="M1547">
            <v>0</v>
          </cell>
          <cell r="N1547">
            <v>0</v>
          </cell>
          <cell r="P1547">
            <v>0</v>
          </cell>
          <cell r="Q1547">
            <v>3</v>
          </cell>
          <cell r="S1547">
            <v>0</v>
          </cell>
          <cell r="T1547">
            <v>74</v>
          </cell>
          <cell r="V1547">
            <v>0</v>
          </cell>
          <cell r="W1547">
            <v>0</v>
          </cell>
          <cell r="Y1547">
            <v>0</v>
          </cell>
          <cell r="Z1547">
            <v>0</v>
          </cell>
          <cell r="AD1547">
            <v>2</v>
          </cell>
          <cell r="AE1547">
            <v>190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L1547">
            <v>46561120</v>
          </cell>
        </row>
        <row r="1618">
          <cell r="C1618">
            <v>1470</v>
          </cell>
          <cell r="D1618">
            <v>1470</v>
          </cell>
          <cell r="E1618">
            <v>1469</v>
          </cell>
          <cell r="F1618">
            <v>1</v>
          </cell>
          <cell r="G1618">
            <v>0</v>
          </cell>
          <cell r="AA1618">
            <v>1020</v>
          </cell>
          <cell r="AB1618">
            <v>449</v>
          </cell>
          <cell r="AC1618">
            <v>1</v>
          </cell>
          <cell r="AD1618">
            <v>0</v>
          </cell>
          <cell r="AE1618">
            <v>1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</row>
        <row r="1728">
          <cell r="C1728">
            <v>36</v>
          </cell>
          <cell r="H1728">
            <v>30</v>
          </cell>
          <cell r="I1728">
            <v>20</v>
          </cell>
          <cell r="J1728">
            <v>10</v>
          </cell>
          <cell r="K1728">
            <v>1</v>
          </cell>
          <cell r="L1728">
            <v>4</v>
          </cell>
          <cell r="M1728">
            <v>1</v>
          </cell>
          <cell r="N1728">
            <v>0</v>
          </cell>
          <cell r="P1728">
            <v>14</v>
          </cell>
          <cell r="Q1728">
            <v>2</v>
          </cell>
          <cell r="S1728">
            <v>1</v>
          </cell>
          <cell r="T1728">
            <v>0</v>
          </cell>
          <cell r="V1728">
            <v>0</v>
          </cell>
          <cell r="W1728">
            <v>0</v>
          </cell>
          <cell r="Y1728">
            <v>0</v>
          </cell>
          <cell r="Z1728">
            <v>1</v>
          </cell>
          <cell r="AD1728">
            <v>0</v>
          </cell>
          <cell r="AE1728">
            <v>18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L1728">
            <v>1829365</v>
          </cell>
        </row>
        <row r="1730">
          <cell r="C1730">
            <v>6</v>
          </cell>
          <cell r="D1730">
            <v>6</v>
          </cell>
          <cell r="E1730">
            <v>6</v>
          </cell>
          <cell r="F1730">
            <v>0</v>
          </cell>
          <cell r="G1730">
            <v>0</v>
          </cell>
          <cell r="AA1730">
            <v>0</v>
          </cell>
          <cell r="AB1730">
            <v>6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</row>
        <row r="1792">
          <cell r="C1792">
            <v>11</v>
          </cell>
          <cell r="H1792">
            <v>7</v>
          </cell>
          <cell r="I1792">
            <v>6</v>
          </cell>
          <cell r="J1792">
            <v>1</v>
          </cell>
          <cell r="K1792">
            <v>0</v>
          </cell>
          <cell r="L1792">
            <v>4</v>
          </cell>
          <cell r="M1792">
            <v>0</v>
          </cell>
          <cell r="N1792">
            <v>0</v>
          </cell>
          <cell r="P1792">
            <v>0</v>
          </cell>
          <cell r="Q1792">
            <v>8</v>
          </cell>
          <cell r="S1792">
            <v>1</v>
          </cell>
          <cell r="T1792">
            <v>0</v>
          </cell>
          <cell r="V1792">
            <v>0</v>
          </cell>
          <cell r="W1792">
            <v>0</v>
          </cell>
          <cell r="Y1792">
            <v>0</v>
          </cell>
          <cell r="Z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L1792">
            <v>1461295</v>
          </cell>
        </row>
        <row r="1866">
          <cell r="C1866">
            <v>45</v>
          </cell>
          <cell r="H1866">
            <v>33</v>
          </cell>
          <cell r="I1866">
            <v>33</v>
          </cell>
          <cell r="J1866">
            <v>0</v>
          </cell>
          <cell r="K1866">
            <v>0</v>
          </cell>
          <cell r="L1866">
            <v>12</v>
          </cell>
          <cell r="M1866">
            <v>0</v>
          </cell>
          <cell r="N1866">
            <v>0</v>
          </cell>
          <cell r="P1866">
            <v>0</v>
          </cell>
          <cell r="Q1866">
            <v>1</v>
          </cell>
          <cell r="S1866">
            <v>0</v>
          </cell>
          <cell r="T1866">
            <v>2</v>
          </cell>
          <cell r="V1866">
            <v>0</v>
          </cell>
          <cell r="W1866">
            <v>0</v>
          </cell>
          <cell r="Y1866">
            <v>0</v>
          </cell>
          <cell r="Z1866">
            <v>5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L1866">
            <v>2810265</v>
          </cell>
        </row>
        <row r="1883">
          <cell r="C1883">
            <v>12</v>
          </cell>
          <cell r="D1883">
            <v>12</v>
          </cell>
          <cell r="E1883">
            <v>12</v>
          </cell>
          <cell r="F1883">
            <v>0</v>
          </cell>
          <cell r="G1883">
            <v>0</v>
          </cell>
          <cell r="AA1883">
            <v>0</v>
          </cell>
          <cell r="AB1883">
            <v>12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</row>
        <row r="1909">
          <cell r="C1909">
            <v>45</v>
          </cell>
          <cell r="H1909">
            <v>45</v>
          </cell>
          <cell r="I1909">
            <v>41</v>
          </cell>
          <cell r="J1909">
            <v>4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P1909">
            <v>0</v>
          </cell>
          <cell r="Q1909">
            <v>0</v>
          </cell>
          <cell r="S1909">
            <v>0</v>
          </cell>
          <cell r="T1909">
            <v>0</v>
          </cell>
          <cell r="V1909">
            <v>0</v>
          </cell>
          <cell r="W1909">
            <v>0</v>
          </cell>
          <cell r="Y1909">
            <v>0</v>
          </cell>
          <cell r="Z1909">
            <v>0</v>
          </cell>
          <cell r="AD1909">
            <v>0</v>
          </cell>
          <cell r="AE1909">
            <v>0</v>
          </cell>
          <cell r="AF1909">
            <v>0</v>
          </cell>
          <cell r="AG1909">
            <v>0</v>
          </cell>
          <cell r="AH1909">
            <v>0</v>
          </cell>
          <cell r="AI1909">
            <v>0</v>
          </cell>
          <cell r="AJ1909">
            <v>0</v>
          </cell>
          <cell r="AL1909">
            <v>2747220</v>
          </cell>
        </row>
        <row r="1983">
          <cell r="C1983">
            <v>1215</v>
          </cell>
          <cell r="D1983">
            <v>1197</v>
          </cell>
          <cell r="E1983">
            <v>1194</v>
          </cell>
          <cell r="F1983">
            <v>3</v>
          </cell>
          <cell r="G1983">
            <v>18</v>
          </cell>
          <cell r="AA1983">
            <v>376</v>
          </cell>
          <cell r="AB1983">
            <v>550</v>
          </cell>
          <cell r="AC1983">
            <v>289</v>
          </cell>
          <cell r="AD1983">
            <v>33</v>
          </cell>
          <cell r="AE1983">
            <v>21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</row>
        <row r="2057">
          <cell r="P2057">
            <v>0</v>
          </cell>
          <cell r="Q2057">
            <v>10</v>
          </cell>
          <cell r="S2057">
            <v>0</v>
          </cell>
          <cell r="T2057">
            <v>2</v>
          </cell>
          <cell r="V2057">
            <v>0</v>
          </cell>
          <cell r="W2057">
            <v>0</v>
          </cell>
          <cell r="Y2057">
            <v>0</v>
          </cell>
          <cell r="Z2057">
            <v>0</v>
          </cell>
        </row>
        <row r="2067">
          <cell r="P2067">
            <v>0</v>
          </cell>
          <cell r="Q2067">
            <v>0</v>
          </cell>
          <cell r="S2067">
            <v>0</v>
          </cell>
          <cell r="T2067">
            <v>0</v>
          </cell>
          <cell r="V2067">
            <v>0</v>
          </cell>
          <cell r="W2067">
            <v>0</v>
          </cell>
          <cell r="Y2067">
            <v>0</v>
          </cell>
          <cell r="Z2067">
            <v>0</v>
          </cell>
        </row>
        <row r="2068">
          <cell r="C2068">
            <v>12</v>
          </cell>
          <cell r="H2068">
            <v>10</v>
          </cell>
          <cell r="I2068">
            <v>8</v>
          </cell>
          <cell r="J2068">
            <v>2</v>
          </cell>
          <cell r="K2068">
            <v>0</v>
          </cell>
          <cell r="L2068">
            <v>1</v>
          </cell>
          <cell r="M2068">
            <v>1</v>
          </cell>
          <cell r="N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L2068">
            <v>13840150</v>
          </cell>
        </row>
        <row r="2167">
          <cell r="P2167">
            <v>0</v>
          </cell>
          <cell r="Q2167">
            <v>8</v>
          </cell>
          <cell r="S2167">
            <v>0</v>
          </cell>
          <cell r="T2167">
            <v>0</v>
          </cell>
          <cell r="V2167">
            <v>0</v>
          </cell>
          <cell r="W2167">
            <v>0</v>
          </cell>
          <cell r="Y2167">
            <v>0</v>
          </cell>
          <cell r="Z2167">
            <v>2</v>
          </cell>
        </row>
        <row r="2169">
          <cell r="P2169">
            <v>0</v>
          </cell>
          <cell r="Q2169">
            <v>0</v>
          </cell>
          <cell r="S2169">
            <v>0</v>
          </cell>
          <cell r="T2169">
            <v>0</v>
          </cell>
          <cell r="V2169">
            <v>0</v>
          </cell>
          <cell r="W2169">
            <v>0</v>
          </cell>
          <cell r="Y2169">
            <v>0</v>
          </cell>
          <cell r="Z2169">
            <v>0</v>
          </cell>
        </row>
        <row r="2170">
          <cell r="C2170">
            <v>11</v>
          </cell>
          <cell r="H2170">
            <v>8</v>
          </cell>
          <cell r="I2170">
            <v>8</v>
          </cell>
          <cell r="J2170">
            <v>0</v>
          </cell>
          <cell r="K2170">
            <v>0</v>
          </cell>
          <cell r="L2170">
            <v>3</v>
          </cell>
          <cell r="M2170">
            <v>0</v>
          </cell>
          <cell r="N2170">
            <v>0</v>
          </cell>
          <cell r="AD2170">
            <v>1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L2170">
            <v>2981315</v>
          </cell>
        </row>
        <row r="2212">
          <cell r="C2212">
            <v>26332</v>
          </cell>
          <cell r="D2212">
            <v>26274</v>
          </cell>
          <cell r="E2212">
            <v>25799</v>
          </cell>
          <cell r="F2212">
            <v>475</v>
          </cell>
          <cell r="G2212">
            <v>58</v>
          </cell>
          <cell r="AA2212">
            <v>25330</v>
          </cell>
          <cell r="AB2212">
            <v>15</v>
          </cell>
          <cell r="AC2212">
            <v>987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0</v>
          </cell>
          <cell r="AJ2212">
            <v>0</v>
          </cell>
        </row>
        <row r="2282">
          <cell r="C2282">
            <v>313</v>
          </cell>
          <cell r="D2282">
            <v>312</v>
          </cell>
          <cell r="E2282">
            <v>312</v>
          </cell>
          <cell r="F2282">
            <v>0</v>
          </cell>
          <cell r="G2282">
            <v>1</v>
          </cell>
          <cell r="AA2282">
            <v>189</v>
          </cell>
          <cell r="AB2282">
            <v>105</v>
          </cell>
          <cell r="AC2282">
            <v>19</v>
          </cell>
          <cell r="AD2282">
            <v>133</v>
          </cell>
          <cell r="AE2282">
            <v>86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</row>
        <row r="2392">
          <cell r="P2392">
            <v>5</v>
          </cell>
          <cell r="Q2392">
            <v>88</v>
          </cell>
          <cell r="S2392">
            <v>5</v>
          </cell>
          <cell r="T2392">
            <v>26</v>
          </cell>
          <cell r="V2392">
            <v>0</v>
          </cell>
          <cell r="W2392">
            <v>0</v>
          </cell>
          <cell r="Y2392">
            <v>2</v>
          </cell>
          <cell r="Z2392">
            <v>114</v>
          </cell>
        </row>
        <row r="2397">
          <cell r="P2397">
            <v>0</v>
          </cell>
          <cell r="Q2397">
            <v>0</v>
          </cell>
          <cell r="S2397">
            <v>0</v>
          </cell>
          <cell r="T2397">
            <v>0</v>
          </cell>
          <cell r="V2397">
            <v>0</v>
          </cell>
          <cell r="W2397">
            <v>0</v>
          </cell>
          <cell r="Y2397">
            <v>0</v>
          </cell>
          <cell r="Z2397">
            <v>0</v>
          </cell>
        </row>
        <row r="2398">
          <cell r="C2398">
            <v>240</v>
          </cell>
          <cell r="H2398">
            <v>193</v>
          </cell>
          <cell r="I2398">
            <v>149</v>
          </cell>
          <cell r="J2398">
            <v>44</v>
          </cell>
          <cell r="K2398">
            <v>6</v>
          </cell>
          <cell r="L2398">
            <v>36</v>
          </cell>
          <cell r="M2398">
            <v>4</v>
          </cell>
          <cell r="N2398">
            <v>1</v>
          </cell>
          <cell r="AD2398">
            <v>0</v>
          </cell>
          <cell r="AE2398">
            <v>19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L2398">
            <v>52265945</v>
          </cell>
        </row>
        <row r="2438">
          <cell r="C2438">
            <v>18</v>
          </cell>
          <cell r="H2438">
            <v>15</v>
          </cell>
          <cell r="I2438">
            <v>6</v>
          </cell>
          <cell r="J2438">
            <v>9</v>
          </cell>
          <cell r="K2438">
            <v>1</v>
          </cell>
          <cell r="L2438">
            <v>2</v>
          </cell>
          <cell r="M2438">
            <v>0</v>
          </cell>
          <cell r="N2438">
            <v>0</v>
          </cell>
          <cell r="P2438">
            <v>0</v>
          </cell>
          <cell r="Q2438">
            <v>5</v>
          </cell>
          <cell r="S2438">
            <v>1</v>
          </cell>
          <cell r="T2438">
            <v>6</v>
          </cell>
          <cell r="V2438">
            <v>0</v>
          </cell>
          <cell r="W2438">
            <v>0</v>
          </cell>
          <cell r="Y2438">
            <v>0</v>
          </cell>
          <cell r="Z2438">
            <v>1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H2438">
            <v>0</v>
          </cell>
          <cell r="AI2438">
            <v>0</v>
          </cell>
          <cell r="AJ2438">
            <v>0</v>
          </cell>
          <cell r="AL2438">
            <v>911985</v>
          </cell>
        </row>
        <row r="2467">
          <cell r="C2467">
            <v>572</v>
          </cell>
          <cell r="D2467">
            <v>560</v>
          </cell>
          <cell r="E2467">
            <v>489</v>
          </cell>
          <cell r="F2467">
            <v>71</v>
          </cell>
          <cell r="G2467">
            <v>12</v>
          </cell>
          <cell r="AA2467">
            <v>406</v>
          </cell>
          <cell r="AB2467">
            <v>14</v>
          </cell>
          <cell r="AC2467">
            <v>152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</row>
        <row r="2470">
          <cell r="C2470">
            <v>20</v>
          </cell>
          <cell r="D2470">
            <v>20</v>
          </cell>
          <cell r="E2470">
            <v>20</v>
          </cell>
          <cell r="F2470">
            <v>0</v>
          </cell>
          <cell r="G2470">
            <v>0</v>
          </cell>
          <cell r="AA2470">
            <v>20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  <cell r="AG2470">
            <v>0</v>
          </cell>
          <cell r="AH2470">
            <v>0</v>
          </cell>
          <cell r="AI2470">
            <v>0</v>
          </cell>
          <cell r="AJ2470">
            <v>0</v>
          </cell>
          <cell r="AL2470">
            <v>1060000</v>
          </cell>
        </row>
        <row r="2471"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H2471">
            <v>0</v>
          </cell>
          <cell r="AI2471">
            <v>0</v>
          </cell>
          <cell r="AJ2471">
            <v>0</v>
          </cell>
          <cell r="AL2471">
            <v>0</v>
          </cell>
        </row>
        <row r="2472"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H2472">
            <v>0</v>
          </cell>
          <cell r="AI2472">
            <v>0</v>
          </cell>
          <cell r="AJ2472">
            <v>0</v>
          </cell>
          <cell r="AL2472">
            <v>0</v>
          </cell>
        </row>
        <row r="2473"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H2473">
            <v>0</v>
          </cell>
          <cell r="AI2473">
            <v>0</v>
          </cell>
          <cell r="AJ2473">
            <v>0</v>
          </cell>
          <cell r="AL2473">
            <v>0</v>
          </cell>
        </row>
        <row r="2474"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H2474">
            <v>0</v>
          </cell>
          <cell r="AI2474">
            <v>0</v>
          </cell>
          <cell r="AJ2474">
            <v>0</v>
          </cell>
          <cell r="AL2474">
            <v>0</v>
          </cell>
        </row>
        <row r="2475"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H2475">
            <v>0</v>
          </cell>
          <cell r="AI2475">
            <v>0</v>
          </cell>
          <cell r="AJ2475">
            <v>0</v>
          </cell>
          <cell r="AL2475">
            <v>0</v>
          </cell>
        </row>
        <row r="2476"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H2476">
            <v>0</v>
          </cell>
          <cell r="AI2476">
            <v>0</v>
          </cell>
          <cell r="AJ2476">
            <v>0</v>
          </cell>
          <cell r="AL2476">
            <v>0</v>
          </cell>
        </row>
        <row r="2477"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H2477">
            <v>0</v>
          </cell>
          <cell r="AI2477">
            <v>0</v>
          </cell>
          <cell r="AJ2477">
            <v>0</v>
          </cell>
          <cell r="AL2477">
            <v>0</v>
          </cell>
        </row>
        <row r="2478"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H2478">
            <v>0</v>
          </cell>
          <cell r="AI2478">
            <v>0</v>
          </cell>
          <cell r="AJ2478">
            <v>0</v>
          </cell>
          <cell r="AL2478">
            <v>0</v>
          </cell>
        </row>
        <row r="2479">
          <cell r="C2479">
            <v>1</v>
          </cell>
          <cell r="D2479">
            <v>1</v>
          </cell>
          <cell r="E2479">
            <v>1</v>
          </cell>
          <cell r="F2479">
            <v>0</v>
          </cell>
          <cell r="G2479">
            <v>0</v>
          </cell>
          <cell r="AA2479">
            <v>1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  <cell r="AF2479">
            <v>0</v>
          </cell>
          <cell r="AG2479">
            <v>0</v>
          </cell>
          <cell r="AH2479">
            <v>0</v>
          </cell>
          <cell r="AI2479">
            <v>0</v>
          </cell>
          <cell r="AJ2479">
            <v>0</v>
          </cell>
          <cell r="AL2479">
            <v>156050</v>
          </cell>
        </row>
        <row r="2480"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AA2480">
            <v>0</v>
          </cell>
          <cell r="AB2480">
            <v>0</v>
          </cell>
          <cell r="AC2480">
            <v>0</v>
          </cell>
          <cell r="AD2480">
            <v>0</v>
          </cell>
          <cell r="AE2480">
            <v>0</v>
          </cell>
          <cell r="AF2480">
            <v>0</v>
          </cell>
          <cell r="AG2480">
            <v>0</v>
          </cell>
          <cell r="AH2480">
            <v>0</v>
          </cell>
          <cell r="AI2480">
            <v>0</v>
          </cell>
          <cell r="AJ2480">
            <v>0</v>
          </cell>
          <cell r="AL2480">
            <v>0</v>
          </cell>
        </row>
        <row r="2561">
          <cell r="C2561">
            <v>84</v>
          </cell>
          <cell r="H2561">
            <v>75</v>
          </cell>
          <cell r="I2561">
            <v>47</v>
          </cell>
          <cell r="J2561">
            <v>28</v>
          </cell>
          <cell r="K2561">
            <v>0</v>
          </cell>
          <cell r="L2561">
            <v>5</v>
          </cell>
          <cell r="M2561">
            <v>4</v>
          </cell>
          <cell r="N2561">
            <v>0</v>
          </cell>
          <cell r="P2561">
            <v>15</v>
          </cell>
          <cell r="Q2561">
            <v>32</v>
          </cell>
          <cell r="S2561">
            <v>24</v>
          </cell>
          <cell r="T2561">
            <v>12</v>
          </cell>
          <cell r="V2561">
            <v>0</v>
          </cell>
          <cell r="W2561">
            <v>0</v>
          </cell>
          <cell r="Y2561">
            <v>0</v>
          </cell>
          <cell r="Z2561">
            <v>1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H2561">
            <v>0</v>
          </cell>
          <cell r="AI2561">
            <v>0</v>
          </cell>
          <cell r="AJ2561">
            <v>0</v>
          </cell>
          <cell r="AL2561">
            <v>11664135</v>
          </cell>
        </row>
        <row r="2593">
          <cell r="C2593">
            <v>1433</v>
          </cell>
          <cell r="D2593">
            <v>1429</v>
          </cell>
          <cell r="E2593">
            <v>1262</v>
          </cell>
          <cell r="F2593">
            <v>167</v>
          </cell>
          <cell r="G2593">
            <v>4</v>
          </cell>
          <cell r="AA2593">
            <v>1142</v>
          </cell>
          <cell r="AB2593">
            <v>239</v>
          </cell>
          <cell r="AC2593">
            <v>52</v>
          </cell>
          <cell r="AD2593">
            <v>1</v>
          </cell>
          <cell r="AE2593">
            <v>0</v>
          </cell>
          <cell r="AF2593">
            <v>0</v>
          </cell>
          <cell r="AG2593">
            <v>0</v>
          </cell>
          <cell r="AH2593">
            <v>0</v>
          </cell>
          <cell r="AI2593">
            <v>0</v>
          </cell>
          <cell r="AJ2593">
            <v>0</v>
          </cell>
        </row>
        <row r="2600">
          <cell r="C2600">
            <v>10</v>
          </cell>
          <cell r="H2600">
            <v>10</v>
          </cell>
          <cell r="I2600">
            <v>9</v>
          </cell>
          <cell r="J2600">
            <v>1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P2600">
            <v>0</v>
          </cell>
          <cell r="Q2600">
            <v>6</v>
          </cell>
          <cell r="S2600">
            <v>0</v>
          </cell>
          <cell r="T2600">
            <v>2</v>
          </cell>
          <cell r="V2600">
            <v>0</v>
          </cell>
          <cell r="W2600">
            <v>0</v>
          </cell>
          <cell r="Y2600">
            <v>0</v>
          </cell>
          <cell r="Z2600">
            <v>0</v>
          </cell>
          <cell r="AD2600">
            <v>0</v>
          </cell>
          <cell r="AE2600">
            <v>0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L2600">
            <v>2082820</v>
          </cell>
        </row>
        <row r="2640">
          <cell r="C2640">
            <v>88</v>
          </cell>
          <cell r="H2640">
            <v>74</v>
          </cell>
          <cell r="I2640">
            <v>53</v>
          </cell>
          <cell r="J2640">
            <v>21</v>
          </cell>
          <cell r="K2640">
            <v>2</v>
          </cell>
          <cell r="L2640">
            <v>8</v>
          </cell>
          <cell r="M2640">
            <v>4</v>
          </cell>
          <cell r="N2640">
            <v>0</v>
          </cell>
          <cell r="P2640">
            <v>1</v>
          </cell>
          <cell r="Q2640">
            <v>59</v>
          </cell>
          <cell r="S2640">
            <v>1</v>
          </cell>
          <cell r="T2640">
            <v>14</v>
          </cell>
          <cell r="V2640">
            <v>0</v>
          </cell>
          <cell r="W2640">
            <v>0</v>
          </cell>
          <cell r="Y2640">
            <v>0</v>
          </cell>
          <cell r="Z2640">
            <v>12</v>
          </cell>
          <cell r="AD2640">
            <v>6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L2640">
            <v>12379640</v>
          </cell>
        </row>
        <row r="2642">
          <cell r="C2642">
            <v>10</v>
          </cell>
        </row>
        <row r="2643">
          <cell r="C2643">
            <v>12</v>
          </cell>
        </row>
        <row r="2644">
          <cell r="C2644">
            <v>0</v>
          </cell>
        </row>
        <row r="2646">
          <cell r="C2646">
            <v>88</v>
          </cell>
          <cell r="H2646">
            <v>88</v>
          </cell>
          <cell r="I2646">
            <v>36</v>
          </cell>
          <cell r="J2646">
            <v>52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AD2646">
            <v>0</v>
          </cell>
          <cell r="AE2646">
            <v>0</v>
          </cell>
          <cell r="AF2646">
            <v>0</v>
          </cell>
          <cell r="AG2646">
            <v>0</v>
          </cell>
          <cell r="AH2646">
            <v>0</v>
          </cell>
          <cell r="AI2646">
            <v>0</v>
          </cell>
          <cell r="AJ2646">
            <v>0</v>
          </cell>
          <cell r="AL2646">
            <v>5916960</v>
          </cell>
        </row>
        <row r="2647">
          <cell r="C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0</v>
          </cell>
          <cell r="AH2647">
            <v>0</v>
          </cell>
          <cell r="AI2647">
            <v>0</v>
          </cell>
          <cell r="AJ2647">
            <v>0</v>
          </cell>
          <cell r="AL2647">
            <v>0</v>
          </cell>
        </row>
        <row r="2648">
          <cell r="C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AD2648">
            <v>0</v>
          </cell>
          <cell r="AE2648">
            <v>0</v>
          </cell>
          <cell r="AF2648">
            <v>0</v>
          </cell>
          <cell r="AG2648">
            <v>0</v>
          </cell>
          <cell r="AH2648">
            <v>0</v>
          </cell>
          <cell r="AI2648">
            <v>0</v>
          </cell>
          <cell r="AJ2648">
            <v>0</v>
          </cell>
          <cell r="AL2648">
            <v>0</v>
          </cell>
        </row>
        <row r="2649">
          <cell r="C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AD2649">
            <v>0</v>
          </cell>
          <cell r="AE2649">
            <v>0</v>
          </cell>
          <cell r="AF2649">
            <v>0</v>
          </cell>
          <cell r="AG2649">
            <v>0</v>
          </cell>
          <cell r="AH2649">
            <v>0</v>
          </cell>
          <cell r="AI2649">
            <v>0</v>
          </cell>
          <cell r="AJ2649">
            <v>0</v>
          </cell>
          <cell r="AL2649">
            <v>0</v>
          </cell>
        </row>
        <row r="2650">
          <cell r="C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AD2650">
            <v>0</v>
          </cell>
          <cell r="AE2650">
            <v>0</v>
          </cell>
          <cell r="AF2650">
            <v>0</v>
          </cell>
          <cell r="AG2650">
            <v>0</v>
          </cell>
          <cell r="AH2650">
            <v>0</v>
          </cell>
          <cell r="AI2650">
            <v>0</v>
          </cell>
          <cell r="AJ2650">
            <v>0</v>
          </cell>
          <cell r="AL2650">
            <v>0</v>
          </cell>
        </row>
        <row r="2651">
          <cell r="C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AD2651">
            <v>0</v>
          </cell>
          <cell r="AE2651">
            <v>0</v>
          </cell>
          <cell r="AF2651">
            <v>0</v>
          </cell>
          <cell r="AG2651">
            <v>0</v>
          </cell>
          <cell r="AH2651">
            <v>0</v>
          </cell>
          <cell r="AI2651">
            <v>0</v>
          </cell>
          <cell r="AJ2651">
            <v>0</v>
          </cell>
          <cell r="AL2651">
            <v>0</v>
          </cell>
        </row>
        <row r="2652">
          <cell r="C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AD2652">
            <v>0</v>
          </cell>
          <cell r="AE2652">
            <v>0</v>
          </cell>
          <cell r="AF2652">
            <v>0</v>
          </cell>
          <cell r="AG2652">
            <v>0</v>
          </cell>
          <cell r="AH2652">
            <v>0</v>
          </cell>
          <cell r="AI2652">
            <v>0</v>
          </cell>
          <cell r="AJ2652">
            <v>0</v>
          </cell>
          <cell r="AL2652">
            <v>0</v>
          </cell>
        </row>
        <row r="2653">
          <cell r="C2653">
            <v>52</v>
          </cell>
          <cell r="E2653">
            <v>40</v>
          </cell>
          <cell r="AL2653">
            <v>6574000</v>
          </cell>
        </row>
        <row r="2654">
          <cell r="C2654">
            <v>3</v>
          </cell>
          <cell r="E2654">
            <v>3</v>
          </cell>
          <cell r="AL2654">
            <v>518730</v>
          </cell>
        </row>
        <row r="2655">
          <cell r="P2655">
            <v>0</v>
          </cell>
          <cell r="Q2655">
            <v>53</v>
          </cell>
          <cell r="S2655">
            <v>0</v>
          </cell>
          <cell r="T2655">
            <v>0</v>
          </cell>
          <cell r="V2655">
            <v>0</v>
          </cell>
          <cell r="W2655">
            <v>0</v>
          </cell>
          <cell r="Y2655">
            <v>0</v>
          </cell>
          <cell r="Z2655">
            <v>35</v>
          </cell>
        </row>
        <row r="2674">
          <cell r="C2674">
            <v>307</v>
          </cell>
          <cell r="D2674">
            <v>304</v>
          </cell>
          <cell r="E2674">
            <v>304</v>
          </cell>
          <cell r="F2674">
            <v>0</v>
          </cell>
          <cell r="G2674">
            <v>3</v>
          </cell>
          <cell r="AA2674">
            <v>1</v>
          </cell>
          <cell r="AB2674">
            <v>279</v>
          </cell>
          <cell r="AC2674">
            <v>27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</row>
        <row r="2882">
          <cell r="P2882">
            <v>11</v>
          </cell>
          <cell r="Q2882">
            <v>38</v>
          </cell>
          <cell r="S2882">
            <v>0</v>
          </cell>
          <cell r="T2882">
            <v>23</v>
          </cell>
          <cell r="V2882">
            <v>0</v>
          </cell>
          <cell r="W2882">
            <v>0</v>
          </cell>
          <cell r="Y2882">
            <v>1</v>
          </cell>
          <cell r="Z2882">
            <v>5</v>
          </cell>
        </row>
        <row r="2885">
          <cell r="C2885">
            <v>0</v>
          </cell>
          <cell r="I2885">
            <v>0</v>
          </cell>
        </row>
        <row r="2886">
          <cell r="C2886">
            <v>2</v>
          </cell>
          <cell r="I2886">
            <v>2</v>
          </cell>
        </row>
        <row r="2887">
          <cell r="C2887">
            <v>3</v>
          </cell>
          <cell r="I2887">
            <v>3</v>
          </cell>
        </row>
        <row r="2889">
          <cell r="C2889">
            <v>87</v>
          </cell>
          <cell r="H2889">
            <v>79</v>
          </cell>
          <cell r="I2889">
            <v>71</v>
          </cell>
          <cell r="J2889">
            <v>8</v>
          </cell>
          <cell r="K2889">
            <v>2</v>
          </cell>
          <cell r="L2889">
            <v>6</v>
          </cell>
          <cell r="M2889">
            <v>0</v>
          </cell>
          <cell r="N2889">
            <v>0</v>
          </cell>
          <cell r="AD2889">
            <v>5</v>
          </cell>
          <cell r="AE2889">
            <v>39</v>
          </cell>
          <cell r="AF2889">
            <v>0</v>
          </cell>
          <cell r="AG2889">
            <v>6</v>
          </cell>
          <cell r="AH2889">
            <v>0</v>
          </cell>
          <cell r="AI2889">
            <v>0</v>
          </cell>
          <cell r="AJ2889">
            <v>0</v>
          </cell>
          <cell r="AL2889">
            <v>23158820</v>
          </cell>
        </row>
        <row r="2894">
          <cell r="C2894">
            <v>4</v>
          </cell>
          <cell r="H2894">
            <v>3</v>
          </cell>
          <cell r="I2894">
            <v>3</v>
          </cell>
          <cell r="J2894">
            <v>0</v>
          </cell>
          <cell r="K2894">
            <v>0</v>
          </cell>
          <cell r="L2894">
            <v>1</v>
          </cell>
          <cell r="M2894">
            <v>0</v>
          </cell>
          <cell r="N2894">
            <v>0</v>
          </cell>
          <cell r="P2894">
            <v>2</v>
          </cell>
          <cell r="Q2894">
            <v>1</v>
          </cell>
          <cell r="S2894">
            <v>0</v>
          </cell>
          <cell r="T2894">
            <v>1</v>
          </cell>
          <cell r="V2894">
            <v>0</v>
          </cell>
          <cell r="W2894">
            <v>0</v>
          </cell>
          <cell r="Y2894">
            <v>0</v>
          </cell>
          <cell r="Z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H2894">
            <v>0</v>
          </cell>
          <cell r="AI2894">
            <v>0</v>
          </cell>
          <cell r="AJ2894">
            <v>0</v>
          </cell>
          <cell r="AL2894">
            <v>206220</v>
          </cell>
        </row>
        <row r="2960">
          <cell r="C2960">
            <v>40</v>
          </cell>
          <cell r="E2960">
            <v>40</v>
          </cell>
        </row>
        <row r="2964">
          <cell r="C2964">
            <v>38</v>
          </cell>
          <cell r="E2964">
            <v>26</v>
          </cell>
          <cell r="AL2964">
            <v>926900</v>
          </cell>
        </row>
        <row r="2970">
          <cell r="C2970">
            <v>830</v>
          </cell>
          <cell r="E2970">
            <v>609</v>
          </cell>
        </row>
        <row r="2972">
          <cell r="C2972">
            <v>144</v>
          </cell>
          <cell r="E2972">
            <v>144</v>
          </cell>
          <cell r="AL2972">
            <v>3382560</v>
          </cell>
        </row>
        <row r="2973">
          <cell r="C2973">
            <v>256</v>
          </cell>
          <cell r="E2973">
            <v>256</v>
          </cell>
          <cell r="AL2973">
            <v>18915840</v>
          </cell>
        </row>
        <row r="2974">
          <cell r="C2974">
            <v>0</v>
          </cell>
          <cell r="E2974">
            <v>0</v>
          </cell>
          <cell r="AL2974">
            <v>0</v>
          </cell>
        </row>
        <row r="2975">
          <cell r="C2975">
            <v>262</v>
          </cell>
          <cell r="E2975">
            <v>259</v>
          </cell>
          <cell r="AL2975">
            <v>836570</v>
          </cell>
        </row>
        <row r="2976">
          <cell r="C2976">
            <v>0</v>
          </cell>
          <cell r="E2976">
            <v>0</v>
          </cell>
          <cell r="AL2976">
            <v>0</v>
          </cell>
        </row>
        <row r="2977">
          <cell r="C2977">
            <v>0</v>
          </cell>
          <cell r="E2977">
            <v>0</v>
          </cell>
          <cell r="AL2977">
            <v>0</v>
          </cell>
        </row>
        <row r="2978">
          <cell r="C2978">
            <v>0</v>
          </cell>
          <cell r="E2978">
            <v>0</v>
          </cell>
          <cell r="AL2978">
            <v>0</v>
          </cell>
        </row>
        <row r="2997">
          <cell r="C2997">
            <v>892</v>
          </cell>
          <cell r="E2997">
            <v>892</v>
          </cell>
          <cell r="AL2997">
            <v>3835480</v>
          </cell>
        </row>
        <row r="3016">
          <cell r="C3016">
            <v>702</v>
          </cell>
          <cell r="E3016">
            <v>702</v>
          </cell>
          <cell r="AL3016">
            <v>2471040</v>
          </cell>
        </row>
        <row r="3034">
          <cell r="C3034">
            <v>261</v>
          </cell>
          <cell r="E3034">
            <v>261</v>
          </cell>
          <cell r="AL3034">
            <v>2254170</v>
          </cell>
        </row>
        <row r="3066">
          <cell r="C3066">
            <v>86</v>
          </cell>
          <cell r="E3066">
            <v>86</v>
          </cell>
          <cell r="AL3066">
            <v>7784860</v>
          </cell>
        </row>
        <row r="3094">
          <cell r="C3094">
            <v>60</v>
          </cell>
          <cell r="I3094">
            <v>35</v>
          </cell>
          <cell r="L3094">
            <v>24</v>
          </cell>
          <cell r="P3094">
            <v>0</v>
          </cell>
          <cell r="Q3094">
            <v>0</v>
          </cell>
          <cell r="S3094">
            <v>1</v>
          </cell>
          <cell r="T3094">
            <v>1</v>
          </cell>
          <cell r="V3094">
            <v>0</v>
          </cell>
          <cell r="W3094">
            <v>0</v>
          </cell>
          <cell r="Y3094">
            <v>0</v>
          </cell>
          <cell r="Z3094">
            <v>0</v>
          </cell>
          <cell r="AD3094">
            <v>0</v>
          </cell>
          <cell r="AE3094">
            <v>0</v>
          </cell>
          <cell r="AF3094">
            <v>0</v>
          </cell>
          <cell r="AG3094">
            <v>0</v>
          </cell>
          <cell r="AH3094">
            <v>0</v>
          </cell>
          <cell r="AI3094">
            <v>0</v>
          </cell>
          <cell r="AJ3094">
            <v>0</v>
          </cell>
          <cell r="AL3094">
            <v>1188630</v>
          </cell>
        </row>
        <row r="3105">
          <cell r="C3105">
            <v>62</v>
          </cell>
          <cell r="H3105">
            <v>38</v>
          </cell>
          <cell r="I3105">
            <v>37</v>
          </cell>
          <cell r="J3105">
            <v>1</v>
          </cell>
          <cell r="K3105">
            <v>0</v>
          </cell>
          <cell r="L3105">
            <v>24</v>
          </cell>
          <cell r="M3105">
            <v>0</v>
          </cell>
          <cell r="N3105">
            <v>0</v>
          </cell>
        </row>
        <row r="3155">
          <cell r="C3155">
            <v>1</v>
          </cell>
        </row>
        <row r="3158">
          <cell r="C3158">
            <v>519</v>
          </cell>
          <cell r="E3158">
            <v>519</v>
          </cell>
          <cell r="AL3158">
            <v>12772590</v>
          </cell>
        </row>
        <row r="3159">
          <cell r="C3159">
            <v>63</v>
          </cell>
          <cell r="E3159">
            <v>63</v>
          </cell>
          <cell r="AL3159">
            <v>19435500</v>
          </cell>
        </row>
        <row r="3170">
          <cell r="C3170">
            <v>6</v>
          </cell>
          <cell r="E3170">
            <v>6</v>
          </cell>
          <cell r="AL3170">
            <v>52740</v>
          </cell>
        </row>
        <row r="3171">
          <cell r="C3171">
            <v>0</v>
          </cell>
          <cell r="E3171">
            <v>0</v>
          </cell>
          <cell r="AL3171">
            <v>0</v>
          </cell>
        </row>
        <row r="3172">
          <cell r="C3172">
            <v>0</v>
          </cell>
          <cell r="E3172">
            <v>0</v>
          </cell>
          <cell r="AL3172">
            <v>0</v>
          </cell>
        </row>
        <row r="3173">
          <cell r="C3173">
            <v>0</v>
          </cell>
          <cell r="E3173">
            <v>0</v>
          </cell>
          <cell r="AL3173">
            <v>0</v>
          </cell>
        </row>
        <row r="3174">
          <cell r="C3174">
            <v>0</v>
          </cell>
          <cell r="E3174">
            <v>0</v>
          </cell>
          <cell r="AL3174">
            <v>0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2023</v>
          </cell>
        </row>
      </sheetData>
      <sheetData sheetId="1">
        <row r="6">
          <cell r="C6">
            <v>67</v>
          </cell>
          <cell r="E6">
            <v>67</v>
          </cell>
          <cell r="AL6">
            <v>606350</v>
          </cell>
        </row>
        <row r="7">
          <cell r="C7">
            <v>0</v>
          </cell>
          <cell r="E7">
            <v>0</v>
          </cell>
          <cell r="AL7">
            <v>0</v>
          </cell>
        </row>
        <row r="8">
          <cell r="C8">
            <v>0</v>
          </cell>
          <cell r="E8">
            <v>0</v>
          </cell>
          <cell r="AL8">
            <v>0</v>
          </cell>
        </row>
        <row r="9">
          <cell r="C9">
            <v>406</v>
          </cell>
          <cell r="E9">
            <v>406</v>
          </cell>
          <cell r="AL9">
            <v>3674300</v>
          </cell>
        </row>
        <row r="10">
          <cell r="C10">
            <v>295</v>
          </cell>
          <cell r="E10">
            <v>295</v>
          </cell>
          <cell r="AL10">
            <v>2669750</v>
          </cell>
        </row>
        <row r="11">
          <cell r="C11">
            <v>0</v>
          </cell>
          <cell r="E11">
            <v>0</v>
          </cell>
          <cell r="AL11">
            <v>0</v>
          </cell>
        </row>
        <row r="12">
          <cell r="C12">
            <v>149</v>
          </cell>
          <cell r="E12">
            <v>149</v>
          </cell>
          <cell r="AL12">
            <v>1348450</v>
          </cell>
        </row>
        <row r="13">
          <cell r="C13">
            <v>0</v>
          </cell>
          <cell r="E13">
            <v>0</v>
          </cell>
          <cell r="AL13">
            <v>0</v>
          </cell>
        </row>
        <row r="14">
          <cell r="C14">
            <v>215</v>
          </cell>
          <cell r="E14">
            <v>215</v>
          </cell>
          <cell r="AL14">
            <v>1945750</v>
          </cell>
        </row>
        <row r="15">
          <cell r="C15">
            <v>176</v>
          </cell>
          <cell r="E15">
            <v>176</v>
          </cell>
          <cell r="AL15">
            <v>1592800</v>
          </cell>
        </row>
        <row r="16">
          <cell r="C16">
            <v>0</v>
          </cell>
          <cell r="E16">
            <v>0</v>
          </cell>
          <cell r="AL16">
            <v>0</v>
          </cell>
        </row>
        <row r="17">
          <cell r="C17">
            <v>334</v>
          </cell>
          <cell r="E17">
            <v>334</v>
          </cell>
          <cell r="AL17">
            <v>3022700</v>
          </cell>
        </row>
        <row r="18">
          <cell r="C18">
            <v>53</v>
          </cell>
          <cell r="E18">
            <v>53</v>
          </cell>
          <cell r="AL18">
            <v>479650</v>
          </cell>
        </row>
        <row r="19">
          <cell r="C19">
            <v>0</v>
          </cell>
          <cell r="E19">
            <v>0</v>
          </cell>
          <cell r="AL19">
            <v>0</v>
          </cell>
        </row>
        <row r="20">
          <cell r="C20">
            <v>361</v>
          </cell>
          <cell r="E20">
            <v>361</v>
          </cell>
          <cell r="AL20">
            <v>3267050</v>
          </cell>
        </row>
        <row r="21">
          <cell r="C21">
            <v>0</v>
          </cell>
          <cell r="E21">
            <v>0</v>
          </cell>
          <cell r="AL21">
            <v>0</v>
          </cell>
        </row>
        <row r="22">
          <cell r="C22">
            <v>0</v>
          </cell>
          <cell r="E22">
            <v>0</v>
          </cell>
          <cell r="AL22">
            <v>0</v>
          </cell>
        </row>
        <row r="23">
          <cell r="C23">
            <v>0</v>
          </cell>
          <cell r="E23">
            <v>0</v>
          </cell>
          <cell r="AL23">
            <v>0</v>
          </cell>
        </row>
        <row r="24">
          <cell r="C24">
            <v>30</v>
          </cell>
          <cell r="E24">
            <v>30</v>
          </cell>
          <cell r="AL24">
            <v>271500</v>
          </cell>
        </row>
        <row r="25">
          <cell r="C25">
            <v>0</v>
          </cell>
          <cell r="E25">
            <v>0</v>
          </cell>
          <cell r="AL25">
            <v>0</v>
          </cell>
        </row>
        <row r="26">
          <cell r="C26">
            <v>1385</v>
          </cell>
          <cell r="E26">
            <v>1385</v>
          </cell>
          <cell r="AL26">
            <v>12534250</v>
          </cell>
        </row>
        <row r="27">
          <cell r="C27">
            <v>847</v>
          </cell>
          <cell r="E27">
            <v>847</v>
          </cell>
          <cell r="AL27">
            <v>7665350</v>
          </cell>
        </row>
        <row r="28">
          <cell r="C28">
            <v>533</v>
          </cell>
          <cell r="E28">
            <v>533</v>
          </cell>
          <cell r="AL28">
            <v>4823650</v>
          </cell>
        </row>
        <row r="29">
          <cell r="C29">
            <v>1162</v>
          </cell>
          <cell r="E29">
            <v>1162</v>
          </cell>
          <cell r="AL29">
            <v>10516100</v>
          </cell>
        </row>
        <row r="30">
          <cell r="C30">
            <v>245</v>
          </cell>
          <cell r="E30">
            <v>245</v>
          </cell>
          <cell r="AL30">
            <v>2217250</v>
          </cell>
        </row>
        <row r="31">
          <cell r="C31">
            <v>694</v>
          </cell>
          <cell r="E31">
            <v>694</v>
          </cell>
          <cell r="AL31">
            <v>6280700</v>
          </cell>
        </row>
        <row r="32">
          <cell r="C32">
            <v>0</v>
          </cell>
          <cell r="E32">
            <v>0</v>
          </cell>
          <cell r="AL32">
            <v>0</v>
          </cell>
        </row>
        <row r="33">
          <cell r="C33">
            <v>0</v>
          </cell>
          <cell r="E33">
            <v>0</v>
          </cell>
          <cell r="AL33">
            <v>0</v>
          </cell>
        </row>
        <row r="34">
          <cell r="C34">
            <v>88</v>
          </cell>
          <cell r="E34">
            <v>88</v>
          </cell>
          <cell r="AL34">
            <v>796400</v>
          </cell>
        </row>
        <row r="35">
          <cell r="C35">
            <v>0</v>
          </cell>
          <cell r="E35">
            <v>0</v>
          </cell>
          <cell r="AL35">
            <v>0</v>
          </cell>
        </row>
        <row r="36">
          <cell r="C36">
            <v>231</v>
          </cell>
          <cell r="E36">
            <v>231</v>
          </cell>
          <cell r="AL36">
            <v>2090550</v>
          </cell>
        </row>
        <row r="37">
          <cell r="C37">
            <v>32</v>
          </cell>
          <cell r="E37">
            <v>32</v>
          </cell>
          <cell r="AL37">
            <v>289600</v>
          </cell>
        </row>
        <row r="38">
          <cell r="C38">
            <v>0</v>
          </cell>
          <cell r="E38">
            <v>0</v>
          </cell>
          <cell r="AL38">
            <v>0</v>
          </cell>
        </row>
        <row r="39">
          <cell r="C39">
            <v>0</v>
          </cell>
          <cell r="E39">
            <v>0</v>
          </cell>
          <cell r="AL39">
            <v>0</v>
          </cell>
        </row>
        <row r="40">
          <cell r="C40">
            <v>84</v>
          </cell>
          <cell r="E40">
            <v>84</v>
          </cell>
          <cell r="AL40">
            <v>760200</v>
          </cell>
        </row>
        <row r="41">
          <cell r="C41">
            <v>71</v>
          </cell>
          <cell r="E41">
            <v>71</v>
          </cell>
          <cell r="AL41">
            <v>642550</v>
          </cell>
        </row>
        <row r="42">
          <cell r="C42">
            <v>65</v>
          </cell>
          <cell r="E42">
            <v>65</v>
          </cell>
          <cell r="AL42">
            <v>588250</v>
          </cell>
        </row>
        <row r="43">
          <cell r="C43">
            <v>0</v>
          </cell>
          <cell r="E43">
            <v>0</v>
          </cell>
          <cell r="AL43">
            <v>0</v>
          </cell>
        </row>
        <row r="44">
          <cell r="C44">
            <v>0</v>
          </cell>
          <cell r="E44">
            <v>0</v>
          </cell>
          <cell r="AL44">
            <v>0</v>
          </cell>
        </row>
        <row r="45">
          <cell r="C45">
            <v>0</v>
          </cell>
          <cell r="E45">
            <v>0</v>
          </cell>
          <cell r="AL45">
            <v>0</v>
          </cell>
        </row>
        <row r="46">
          <cell r="C46">
            <v>0</v>
          </cell>
          <cell r="E46">
            <v>0</v>
          </cell>
          <cell r="AL46">
            <v>0</v>
          </cell>
        </row>
        <row r="47">
          <cell r="C47">
            <v>0</v>
          </cell>
          <cell r="E47">
            <v>0</v>
          </cell>
          <cell r="AL47">
            <v>0</v>
          </cell>
        </row>
        <row r="48">
          <cell r="C48">
            <v>297</v>
          </cell>
          <cell r="E48">
            <v>297</v>
          </cell>
          <cell r="AL48">
            <v>2687850</v>
          </cell>
        </row>
        <row r="49">
          <cell r="C49">
            <v>0</v>
          </cell>
          <cell r="E49">
            <v>0</v>
          </cell>
          <cell r="AL49">
            <v>0</v>
          </cell>
        </row>
        <row r="50">
          <cell r="C50">
            <v>0</v>
          </cell>
          <cell r="E50">
            <v>0</v>
          </cell>
          <cell r="AL50">
            <v>0</v>
          </cell>
        </row>
        <row r="51">
          <cell r="C51">
            <v>87</v>
          </cell>
          <cell r="E51">
            <v>87</v>
          </cell>
          <cell r="AL51">
            <v>787350</v>
          </cell>
        </row>
        <row r="52">
          <cell r="C52">
            <v>0</v>
          </cell>
          <cell r="E52">
            <v>0</v>
          </cell>
          <cell r="AL52">
            <v>0</v>
          </cell>
        </row>
        <row r="53">
          <cell r="C53">
            <v>0</v>
          </cell>
          <cell r="E53">
            <v>0</v>
          </cell>
          <cell r="AL53">
            <v>0</v>
          </cell>
        </row>
        <row r="56">
          <cell r="C56">
            <v>0</v>
          </cell>
          <cell r="E56">
            <v>0</v>
          </cell>
          <cell r="AL56">
            <v>0</v>
          </cell>
        </row>
        <row r="57">
          <cell r="C57">
            <v>122</v>
          </cell>
          <cell r="E57">
            <v>55</v>
          </cell>
          <cell r="AL57">
            <v>923450</v>
          </cell>
        </row>
        <row r="58">
          <cell r="C58">
            <v>4570</v>
          </cell>
          <cell r="E58">
            <v>4396</v>
          </cell>
          <cell r="AL58">
            <v>39783800</v>
          </cell>
        </row>
        <row r="62">
          <cell r="C62">
            <v>0</v>
          </cell>
          <cell r="E62">
            <v>0</v>
          </cell>
          <cell r="AL62">
            <v>0</v>
          </cell>
        </row>
        <row r="63">
          <cell r="C63">
            <v>0</v>
          </cell>
          <cell r="E63">
            <v>0</v>
          </cell>
          <cell r="AL63">
            <v>0</v>
          </cell>
        </row>
        <row r="64">
          <cell r="C64">
            <v>141</v>
          </cell>
          <cell r="E64">
            <v>141</v>
          </cell>
          <cell r="AL64">
            <v>270720</v>
          </cell>
        </row>
        <row r="65">
          <cell r="C65">
            <v>1175</v>
          </cell>
          <cell r="E65">
            <v>1175</v>
          </cell>
          <cell r="AL65">
            <v>1656750</v>
          </cell>
        </row>
        <row r="66">
          <cell r="C66">
            <v>843</v>
          </cell>
          <cell r="E66">
            <v>841</v>
          </cell>
          <cell r="AL66">
            <v>1185810</v>
          </cell>
        </row>
        <row r="67">
          <cell r="C67">
            <v>602</v>
          </cell>
          <cell r="E67">
            <v>602</v>
          </cell>
          <cell r="AL67">
            <v>848820</v>
          </cell>
        </row>
        <row r="69">
          <cell r="C69">
            <v>391</v>
          </cell>
        </row>
        <row r="70">
          <cell r="C70">
            <v>328</v>
          </cell>
        </row>
        <row r="121">
          <cell r="C121">
            <v>135</v>
          </cell>
          <cell r="E121">
            <v>135</v>
          </cell>
          <cell r="AL121">
            <v>1016550</v>
          </cell>
        </row>
        <row r="123">
          <cell r="C123">
            <v>0</v>
          </cell>
          <cell r="E123">
            <v>0</v>
          </cell>
          <cell r="AL123">
            <v>0</v>
          </cell>
        </row>
        <row r="128">
          <cell r="C128">
            <v>0</v>
          </cell>
          <cell r="E128">
            <v>0</v>
          </cell>
          <cell r="AL128">
            <v>0</v>
          </cell>
        </row>
        <row r="130">
          <cell r="C130">
            <v>26</v>
          </cell>
          <cell r="E130">
            <v>26</v>
          </cell>
          <cell r="AL130">
            <v>120640</v>
          </cell>
        </row>
        <row r="131">
          <cell r="C131">
            <v>0</v>
          </cell>
          <cell r="E131">
            <v>0</v>
          </cell>
          <cell r="AL131">
            <v>0</v>
          </cell>
        </row>
        <row r="132">
          <cell r="C132">
            <v>533</v>
          </cell>
          <cell r="E132">
            <v>533</v>
          </cell>
          <cell r="AL132">
            <v>415740</v>
          </cell>
        </row>
        <row r="133">
          <cell r="C133">
            <v>88</v>
          </cell>
          <cell r="E133">
            <v>88</v>
          </cell>
          <cell r="AL133">
            <v>224400</v>
          </cell>
        </row>
        <row r="134">
          <cell r="C134">
            <v>299</v>
          </cell>
          <cell r="E134">
            <v>299</v>
          </cell>
          <cell r="AL134">
            <v>762450</v>
          </cell>
        </row>
        <row r="135">
          <cell r="C135">
            <v>63</v>
          </cell>
          <cell r="E135">
            <v>63</v>
          </cell>
          <cell r="AL135">
            <v>160650</v>
          </cell>
        </row>
        <row r="137">
          <cell r="C137">
            <v>2664</v>
          </cell>
        </row>
        <row r="141">
          <cell r="C141">
            <v>28</v>
          </cell>
          <cell r="E141">
            <v>28</v>
          </cell>
          <cell r="AL141">
            <v>61880</v>
          </cell>
        </row>
        <row r="142">
          <cell r="C142">
            <v>357</v>
          </cell>
          <cell r="E142">
            <v>357</v>
          </cell>
          <cell r="AL142">
            <v>453390</v>
          </cell>
        </row>
        <row r="143">
          <cell r="C143">
            <v>21</v>
          </cell>
          <cell r="E143">
            <v>21</v>
          </cell>
          <cell r="AL143">
            <v>46410</v>
          </cell>
        </row>
        <row r="144">
          <cell r="C144">
            <v>0</v>
          </cell>
          <cell r="E144">
            <v>0</v>
          </cell>
          <cell r="AL144">
            <v>0</v>
          </cell>
        </row>
        <row r="145">
          <cell r="C145">
            <v>11</v>
          </cell>
          <cell r="E145">
            <v>11</v>
          </cell>
          <cell r="AL145">
            <v>24310</v>
          </cell>
        </row>
        <row r="147">
          <cell r="C147">
            <v>1023</v>
          </cell>
        </row>
        <row r="148">
          <cell r="C148">
            <v>0</v>
          </cell>
        </row>
        <row r="152">
          <cell r="C152">
            <v>2234</v>
          </cell>
          <cell r="E152">
            <v>2216</v>
          </cell>
          <cell r="AL152">
            <v>1883600</v>
          </cell>
        </row>
        <row r="156">
          <cell r="C156">
            <v>640</v>
          </cell>
          <cell r="E156">
            <v>640</v>
          </cell>
        </row>
        <row r="157">
          <cell r="C157">
            <v>23</v>
          </cell>
          <cell r="E157">
            <v>20</v>
          </cell>
        </row>
        <row r="158">
          <cell r="C158">
            <v>0</v>
          </cell>
          <cell r="E158">
            <v>0</v>
          </cell>
        </row>
        <row r="201">
          <cell r="C201">
            <v>1211</v>
          </cell>
          <cell r="E201">
            <v>1204</v>
          </cell>
          <cell r="AL201">
            <v>48605480</v>
          </cell>
        </row>
        <row r="202">
          <cell r="C202">
            <v>2010</v>
          </cell>
          <cell r="E202">
            <v>2008</v>
          </cell>
          <cell r="AL202">
            <v>91263600</v>
          </cell>
        </row>
        <row r="203">
          <cell r="C203">
            <v>342</v>
          </cell>
          <cell r="E203">
            <v>341</v>
          </cell>
          <cell r="AL203">
            <v>28821320</v>
          </cell>
        </row>
        <row r="204">
          <cell r="C204">
            <v>188</v>
          </cell>
          <cell r="E204">
            <v>180</v>
          </cell>
          <cell r="AL204">
            <v>15213600</v>
          </cell>
        </row>
        <row r="205">
          <cell r="C205">
            <v>0</v>
          </cell>
          <cell r="E205">
            <v>0</v>
          </cell>
          <cell r="AL205">
            <v>0</v>
          </cell>
        </row>
        <row r="206">
          <cell r="C206">
            <v>801</v>
          </cell>
          <cell r="E206">
            <v>799</v>
          </cell>
          <cell r="AL206">
            <v>139801030</v>
          </cell>
        </row>
        <row r="207">
          <cell r="C207">
            <v>0</v>
          </cell>
          <cell r="E207">
            <v>0</v>
          </cell>
          <cell r="AL207">
            <v>0</v>
          </cell>
        </row>
        <row r="208">
          <cell r="C208">
            <v>0</v>
          </cell>
          <cell r="E208">
            <v>0</v>
          </cell>
          <cell r="AL208">
            <v>0</v>
          </cell>
        </row>
        <row r="209">
          <cell r="C209">
            <v>519</v>
          </cell>
          <cell r="E209">
            <v>518</v>
          </cell>
          <cell r="AL209">
            <v>20937560</v>
          </cell>
        </row>
        <row r="210">
          <cell r="C210">
            <v>144</v>
          </cell>
          <cell r="E210">
            <v>143</v>
          </cell>
          <cell r="AL210">
            <v>1166880</v>
          </cell>
        </row>
        <row r="211">
          <cell r="C211">
            <v>86</v>
          </cell>
          <cell r="E211">
            <v>85</v>
          </cell>
          <cell r="AL211">
            <v>6445550</v>
          </cell>
        </row>
        <row r="212">
          <cell r="C212">
            <v>0</v>
          </cell>
          <cell r="E212">
            <v>0</v>
          </cell>
          <cell r="AL212">
            <v>0</v>
          </cell>
        </row>
        <row r="213">
          <cell r="C213">
            <v>0</v>
          </cell>
          <cell r="E213">
            <v>0</v>
          </cell>
          <cell r="AL213">
            <v>0</v>
          </cell>
        </row>
        <row r="214">
          <cell r="C214">
            <v>0</v>
          </cell>
          <cell r="E214">
            <v>0</v>
          </cell>
          <cell r="AL214">
            <v>0</v>
          </cell>
        </row>
        <row r="215">
          <cell r="C215">
            <v>240</v>
          </cell>
          <cell r="E215">
            <v>240</v>
          </cell>
          <cell r="AL215">
            <v>14469600</v>
          </cell>
        </row>
        <row r="216">
          <cell r="C216">
            <v>551</v>
          </cell>
          <cell r="E216">
            <v>551</v>
          </cell>
          <cell r="AL216">
            <v>55331420</v>
          </cell>
        </row>
        <row r="300">
          <cell r="C300">
            <v>52430</v>
          </cell>
          <cell r="D300">
            <v>51742</v>
          </cell>
          <cell r="E300">
            <v>51742</v>
          </cell>
          <cell r="F300">
            <v>0</v>
          </cell>
          <cell r="G300">
            <v>688</v>
          </cell>
          <cell r="AA300">
            <v>18478</v>
          </cell>
          <cell r="AB300">
            <v>14569</v>
          </cell>
          <cell r="AC300">
            <v>19383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4</v>
          </cell>
          <cell r="AJ300">
            <v>0</v>
          </cell>
          <cell r="AL300">
            <v>99848030</v>
          </cell>
        </row>
        <row r="381">
          <cell r="C381">
            <v>59841</v>
          </cell>
          <cell r="D381">
            <v>59438</v>
          </cell>
          <cell r="E381">
            <v>59438</v>
          </cell>
          <cell r="F381">
            <v>0</v>
          </cell>
          <cell r="G381">
            <v>403</v>
          </cell>
          <cell r="AA381">
            <v>16346</v>
          </cell>
          <cell r="AB381">
            <v>26508</v>
          </cell>
          <cell r="AC381">
            <v>16987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56</v>
          </cell>
          <cell r="AJ381">
            <v>0</v>
          </cell>
          <cell r="AL381">
            <v>101430220</v>
          </cell>
        </row>
        <row r="427">
          <cell r="C427">
            <v>4186</v>
          </cell>
          <cell r="D427">
            <v>4160</v>
          </cell>
          <cell r="E427">
            <v>4160</v>
          </cell>
          <cell r="F427">
            <v>0</v>
          </cell>
          <cell r="G427">
            <v>26</v>
          </cell>
          <cell r="AA427">
            <v>289</v>
          </cell>
          <cell r="AB427">
            <v>3838</v>
          </cell>
          <cell r="AC427">
            <v>59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43</v>
          </cell>
          <cell r="AJ427">
            <v>0</v>
          </cell>
          <cell r="AL427">
            <v>21098770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13</v>
          </cell>
          <cell r="AJ442">
            <v>0</v>
          </cell>
          <cell r="AL442">
            <v>0</v>
          </cell>
        </row>
        <row r="522">
          <cell r="C522">
            <v>4117</v>
          </cell>
          <cell r="D522">
            <v>4086</v>
          </cell>
          <cell r="E522">
            <v>4086</v>
          </cell>
          <cell r="F522">
            <v>0</v>
          </cell>
          <cell r="G522">
            <v>31</v>
          </cell>
          <cell r="AA522">
            <v>1331</v>
          </cell>
          <cell r="AB522">
            <v>1194</v>
          </cell>
          <cell r="AC522">
            <v>1592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244</v>
          </cell>
          <cell r="AJ522">
            <v>0</v>
          </cell>
          <cell r="AL522">
            <v>25002280</v>
          </cell>
        </row>
        <row r="582">
          <cell r="C582">
            <v>5642</v>
          </cell>
          <cell r="D582">
            <v>5616</v>
          </cell>
          <cell r="E582">
            <v>5616</v>
          </cell>
          <cell r="F582">
            <v>0</v>
          </cell>
          <cell r="G582">
            <v>26</v>
          </cell>
          <cell r="AA582">
            <v>1327</v>
          </cell>
          <cell r="AB582">
            <v>3647</v>
          </cell>
          <cell r="AC582">
            <v>668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6</v>
          </cell>
          <cell r="AJ582">
            <v>0</v>
          </cell>
          <cell r="AL582">
            <v>20885300</v>
          </cell>
        </row>
        <row r="602">
          <cell r="C602">
            <v>33</v>
          </cell>
          <cell r="D602">
            <v>33</v>
          </cell>
          <cell r="E602">
            <v>33</v>
          </cell>
          <cell r="F602">
            <v>0</v>
          </cell>
          <cell r="G602">
            <v>0</v>
          </cell>
          <cell r="AA602">
            <v>1</v>
          </cell>
          <cell r="AB602">
            <v>32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L602">
            <v>121760</v>
          </cell>
        </row>
        <row r="650">
          <cell r="C650">
            <v>13550</v>
          </cell>
          <cell r="D650">
            <v>13515</v>
          </cell>
          <cell r="E650">
            <v>13515</v>
          </cell>
          <cell r="F650">
            <v>0</v>
          </cell>
          <cell r="G650">
            <v>35</v>
          </cell>
          <cell r="AA650">
            <v>530</v>
          </cell>
          <cell r="AB650">
            <v>9463</v>
          </cell>
          <cell r="AC650">
            <v>3557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55</v>
          </cell>
          <cell r="AJ650">
            <v>0</v>
          </cell>
          <cell r="AL650">
            <v>164804500</v>
          </cell>
        </row>
        <row r="660">
          <cell r="C660">
            <v>812</v>
          </cell>
          <cell r="D660">
            <v>745</v>
          </cell>
          <cell r="E660">
            <v>745</v>
          </cell>
          <cell r="F660">
            <v>0</v>
          </cell>
          <cell r="G660">
            <v>67</v>
          </cell>
          <cell r="AA660">
            <v>0</v>
          </cell>
          <cell r="AB660">
            <v>10</v>
          </cell>
          <cell r="AC660">
            <v>802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L660">
            <v>1733000</v>
          </cell>
        </row>
        <row r="671">
          <cell r="C671">
            <v>8219</v>
          </cell>
          <cell r="D671">
            <v>8078</v>
          </cell>
          <cell r="E671">
            <v>7935</v>
          </cell>
          <cell r="F671">
            <v>143</v>
          </cell>
          <cell r="G671">
            <v>141</v>
          </cell>
          <cell r="AA671">
            <v>4246</v>
          </cell>
          <cell r="AB671">
            <v>2292</v>
          </cell>
          <cell r="AC671">
            <v>1681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</row>
        <row r="721">
          <cell r="C721">
            <v>137</v>
          </cell>
          <cell r="D721">
            <v>136</v>
          </cell>
          <cell r="E721">
            <v>136</v>
          </cell>
          <cell r="F721">
            <v>0</v>
          </cell>
          <cell r="G721">
            <v>1</v>
          </cell>
          <cell r="AA721">
            <v>23</v>
          </cell>
          <cell r="AB721">
            <v>65</v>
          </cell>
          <cell r="AC721">
            <v>49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28</v>
          </cell>
          <cell r="AJ721">
            <v>0</v>
          </cell>
          <cell r="AL721">
            <v>283930</v>
          </cell>
        </row>
        <row r="764">
          <cell r="C764">
            <v>3633</v>
          </cell>
          <cell r="D764">
            <v>3619</v>
          </cell>
          <cell r="E764">
            <v>3619</v>
          </cell>
          <cell r="F764">
            <v>0</v>
          </cell>
          <cell r="G764">
            <v>14</v>
          </cell>
          <cell r="AA764">
            <v>345</v>
          </cell>
          <cell r="AB764">
            <v>2429</v>
          </cell>
          <cell r="AC764">
            <v>859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1</v>
          </cell>
          <cell r="AJ764">
            <v>0</v>
          </cell>
          <cell r="AL764">
            <v>6455580</v>
          </cell>
        </row>
        <row r="824">
          <cell r="C824">
            <v>3431</v>
          </cell>
          <cell r="D824">
            <v>3391</v>
          </cell>
          <cell r="E824">
            <v>3386</v>
          </cell>
          <cell r="F824">
            <v>5</v>
          </cell>
          <cell r="G824">
            <v>40</v>
          </cell>
          <cell r="AA824">
            <v>379</v>
          </cell>
          <cell r="AB824">
            <v>998</v>
          </cell>
          <cell r="AC824">
            <v>2054</v>
          </cell>
          <cell r="AD824">
            <v>13</v>
          </cell>
          <cell r="AE824">
            <v>1</v>
          </cell>
          <cell r="AF824">
            <v>0</v>
          </cell>
          <cell r="AG824">
            <v>0</v>
          </cell>
          <cell r="AH824">
            <v>0</v>
          </cell>
          <cell r="AI824">
            <v>7</v>
          </cell>
          <cell r="AJ824">
            <v>0</v>
          </cell>
          <cell r="AL824">
            <v>39409440</v>
          </cell>
        </row>
        <row r="847">
          <cell r="F847">
            <v>0</v>
          </cell>
          <cell r="G847">
            <v>0</v>
          </cell>
          <cell r="AA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L847">
            <v>0</v>
          </cell>
        </row>
        <row r="877">
          <cell r="C877">
            <v>1766</v>
          </cell>
          <cell r="D877">
            <v>1749</v>
          </cell>
          <cell r="E877">
            <v>1749</v>
          </cell>
          <cell r="F877">
            <v>0</v>
          </cell>
          <cell r="G877">
            <v>17</v>
          </cell>
          <cell r="AA877">
            <v>239</v>
          </cell>
          <cell r="AB877">
            <v>320</v>
          </cell>
          <cell r="AC877">
            <v>1207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3644</v>
          </cell>
          <cell r="AJ877">
            <v>0</v>
          </cell>
          <cell r="AL877">
            <v>109215460</v>
          </cell>
        </row>
        <row r="879"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L879">
            <v>0</v>
          </cell>
        </row>
        <row r="880">
          <cell r="C880">
            <v>32</v>
          </cell>
          <cell r="D880">
            <v>32</v>
          </cell>
          <cell r="E880">
            <v>32</v>
          </cell>
          <cell r="F880">
            <v>0</v>
          </cell>
          <cell r="G880">
            <v>0</v>
          </cell>
          <cell r="AA880">
            <v>3</v>
          </cell>
          <cell r="AB880">
            <v>19</v>
          </cell>
          <cell r="AC880">
            <v>10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L880">
            <v>759680</v>
          </cell>
        </row>
        <row r="902">
          <cell r="C902">
            <v>1142</v>
          </cell>
          <cell r="D902">
            <v>1142</v>
          </cell>
          <cell r="E902">
            <v>1136</v>
          </cell>
          <cell r="F902">
            <v>6</v>
          </cell>
          <cell r="G902">
            <v>0</v>
          </cell>
          <cell r="AA902">
            <v>257</v>
          </cell>
          <cell r="AB902">
            <v>764</v>
          </cell>
          <cell r="AC902">
            <v>121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L902">
            <v>24705080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59</v>
          </cell>
          <cell r="AJ944">
            <v>0</v>
          </cell>
          <cell r="AL944">
            <v>0</v>
          </cell>
        </row>
        <row r="988">
          <cell r="C988">
            <v>12</v>
          </cell>
          <cell r="D988">
            <v>12</v>
          </cell>
          <cell r="E988">
            <v>12</v>
          </cell>
          <cell r="F988">
            <v>0</v>
          </cell>
          <cell r="G988">
            <v>0</v>
          </cell>
          <cell r="AA988">
            <v>3</v>
          </cell>
          <cell r="AB988">
            <v>9</v>
          </cell>
          <cell r="AC988">
            <v>0</v>
          </cell>
          <cell r="AD988">
            <v>2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1</v>
          </cell>
          <cell r="AJ997">
            <v>0</v>
          </cell>
          <cell r="AL997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12</v>
          </cell>
          <cell r="AJ1005">
            <v>0</v>
          </cell>
          <cell r="AL1005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L1014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0</v>
          </cell>
        </row>
        <row r="1031"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L1031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3"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L1054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8</v>
          </cell>
          <cell r="AJ1057">
            <v>0</v>
          </cell>
          <cell r="AL1057">
            <v>0</v>
          </cell>
        </row>
        <row r="1065"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L1065">
            <v>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L1071">
            <v>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L1081">
            <v>0</v>
          </cell>
        </row>
        <row r="1101"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4"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L1104">
            <v>0</v>
          </cell>
        </row>
        <row r="1178">
          <cell r="C1178">
            <v>16697</v>
          </cell>
          <cell r="D1178">
            <v>16697</v>
          </cell>
          <cell r="E1178">
            <v>16697</v>
          </cell>
          <cell r="F1178">
            <v>0</v>
          </cell>
          <cell r="G1178">
            <v>0</v>
          </cell>
          <cell r="AA1178">
            <v>12559</v>
          </cell>
          <cell r="AB1178">
            <v>4138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</row>
        <row r="1224">
          <cell r="C1224">
            <v>1819</v>
          </cell>
          <cell r="E1224">
            <v>1780</v>
          </cell>
          <cell r="AL1224">
            <v>66149550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1252</v>
          </cell>
          <cell r="AJ1240">
            <v>0</v>
          </cell>
          <cell r="AL1240">
            <v>0</v>
          </cell>
        </row>
        <row r="1242">
          <cell r="C1242">
            <v>364</v>
          </cell>
          <cell r="E1242">
            <v>364</v>
          </cell>
          <cell r="AL1242">
            <v>1255800</v>
          </cell>
        </row>
        <row r="1243">
          <cell r="C1243">
            <v>441</v>
          </cell>
          <cell r="E1243">
            <v>441</v>
          </cell>
          <cell r="AL1243">
            <v>1521450</v>
          </cell>
        </row>
        <row r="1244">
          <cell r="C1244">
            <v>10</v>
          </cell>
          <cell r="E1244">
            <v>10</v>
          </cell>
          <cell r="AL1244">
            <v>137200</v>
          </cell>
        </row>
        <row r="1245">
          <cell r="C1245">
            <v>0</v>
          </cell>
          <cell r="E1245">
            <v>0</v>
          </cell>
          <cell r="AL1245">
            <v>0</v>
          </cell>
        </row>
        <row r="1246">
          <cell r="C1246">
            <v>5</v>
          </cell>
          <cell r="E1246">
            <v>5</v>
          </cell>
          <cell r="AL1246">
            <v>182250</v>
          </cell>
        </row>
        <row r="1247">
          <cell r="C1247">
            <v>0</v>
          </cell>
          <cell r="E1247">
            <v>0</v>
          </cell>
          <cell r="AL1247">
            <v>0</v>
          </cell>
        </row>
        <row r="1248">
          <cell r="C1248">
            <v>0</v>
          </cell>
          <cell r="E1248">
            <v>0</v>
          </cell>
          <cell r="AL1248">
            <v>0</v>
          </cell>
        </row>
        <row r="1256">
          <cell r="C1256">
            <v>0</v>
          </cell>
        </row>
        <row r="1273">
          <cell r="C1273">
            <v>97</v>
          </cell>
          <cell r="E1273">
            <v>97</v>
          </cell>
        </row>
        <row r="1330">
          <cell r="C1330">
            <v>1</v>
          </cell>
          <cell r="D1330">
            <v>1</v>
          </cell>
          <cell r="E1330">
            <v>1</v>
          </cell>
          <cell r="F1330">
            <v>0</v>
          </cell>
          <cell r="G1330">
            <v>0</v>
          </cell>
          <cell r="AA1330">
            <v>1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412">
          <cell r="C1412">
            <v>4</v>
          </cell>
          <cell r="H1412">
            <v>4</v>
          </cell>
          <cell r="I1412">
            <v>4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P1412">
            <v>0</v>
          </cell>
          <cell r="Q1412">
            <v>0</v>
          </cell>
          <cell r="S1412">
            <v>0</v>
          </cell>
          <cell r="T1412">
            <v>4</v>
          </cell>
          <cell r="V1412">
            <v>0</v>
          </cell>
          <cell r="W1412">
            <v>0</v>
          </cell>
          <cell r="Y1412">
            <v>0</v>
          </cell>
          <cell r="Z1412">
            <v>0</v>
          </cell>
          <cell r="AD1412">
            <v>0</v>
          </cell>
          <cell r="AE1412">
            <v>3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L1412">
            <v>761760</v>
          </cell>
        </row>
        <row r="1461">
          <cell r="C1461">
            <v>723</v>
          </cell>
          <cell r="D1461">
            <v>717</v>
          </cell>
          <cell r="E1461">
            <v>717</v>
          </cell>
          <cell r="F1461">
            <v>0</v>
          </cell>
          <cell r="G1461">
            <v>6</v>
          </cell>
          <cell r="AA1461">
            <v>29</v>
          </cell>
          <cell r="AB1461">
            <v>694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547">
          <cell r="C1547">
            <v>181</v>
          </cell>
          <cell r="H1547">
            <v>142</v>
          </cell>
          <cell r="I1547">
            <v>120</v>
          </cell>
          <cell r="J1547">
            <v>22</v>
          </cell>
          <cell r="K1547">
            <v>1</v>
          </cell>
          <cell r="L1547">
            <v>37</v>
          </cell>
          <cell r="M1547">
            <v>1</v>
          </cell>
          <cell r="N1547">
            <v>0</v>
          </cell>
          <cell r="P1547">
            <v>0</v>
          </cell>
          <cell r="Q1547">
            <v>14</v>
          </cell>
          <cell r="S1547">
            <v>0</v>
          </cell>
          <cell r="T1547">
            <v>121</v>
          </cell>
          <cell r="V1547">
            <v>0</v>
          </cell>
          <cell r="W1547">
            <v>0</v>
          </cell>
          <cell r="Y1547">
            <v>0</v>
          </cell>
          <cell r="Z1547">
            <v>0</v>
          </cell>
          <cell r="AD1547">
            <v>7</v>
          </cell>
          <cell r="AE1547">
            <v>67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L1547">
            <v>60817515</v>
          </cell>
        </row>
        <row r="1618">
          <cell r="C1618">
            <v>937</v>
          </cell>
          <cell r="D1618">
            <v>921</v>
          </cell>
          <cell r="E1618">
            <v>921</v>
          </cell>
          <cell r="F1618">
            <v>0</v>
          </cell>
          <cell r="G1618">
            <v>16</v>
          </cell>
          <cell r="AA1618">
            <v>475</v>
          </cell>
          <cell r="AB1618">
            <v>455</v>
          </cell>
          <cell r="AC1618">
            <v>7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</row>
        <row r="1728">
          <cell r="C1728">
            <v>57</v>
          </cell>
          <cell r="H1728">
            <v>52</v>
          </cell>
          <cell r="I1728">
            <v>42</v>
          </cell>
          <cell r="J1728">
            <v>10</v>
          </cell>
          <cell r="K1728">
            <v>1</v>
          </cell>
          <cell r="L1728">
            <v>3</v>
          </cell>
          <cell r="M1728">
            <v>1</v>
          </cell>
          <cell r="N1728">
            <v>0</v>
          </cell>
          <cell r="P1728">
            <v>25</v>
          </cell>
          <cell r="Q1728">
            <v>10</v>
          </cell>
          <cell r="S1728">
            <v>0</v>
          </cell>
          <cell r="T1728">
            <v>0</v>
          </cell>
          <cell r="V1728">
            <v>0</v>
          </cell>
          <cell r="W1728">
            <v>0</v>
          </cell>
          <cell r="Y1728">
            <v>0</v>
          </cell>
          <cell r="Z1728">
            <v>1</v>
          </cell>
          <cell r="AD1728">
            <v>0</v>
          </cell>
          <cell r="AE1728">
            <v>10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L1728">
            <v>4991955</v>
          </cell>
        </row>
        <row r="1730">
          <cell r="C1730">
            <v>4</v>
          </cell>
          <cell r="D1730">
            <v>4</v>
          </cell>
          <cell r="E1730">
            <v>4</v>
          </cell>
          <cell r="F1730">
            <v>0</v>
          </cell>
          <cell r="G1730">
            <v>0</v>
          </cell>
          <cell r="AA1730">
            <v>0</v>
          </cell>
          <cell r="AB1730">
            <v>4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</row>
        <row r="1792">
          <cell r="C1792">
            <v>14</v>
          </cell>
          <cell r="H1792">
            <v>13</v>
          </cell>
          <cell r="I1792">
            <v>13</v>
          </cell>
          <cell r="J1792">
            <v>0</v>
          </cell>
          <cell r="K1792">
            <v>0</v>
          </cell>
          <cell r="L1792">
            <v>1</v>
          </cell>
          <cell r="M1792">
            <v>0</v>
          </cell>
          <cell r="N1792">
            <v>0</v>
          </cell>
          <cell r="P1792">
            <v>0</v>
          </cell>
          <cell r="Q1792">
            <v>4</v>
          </cell>
          <cell r="S1792">
            <v>1</v>
          </cell>
          <cell r="T1792">
            <v>2</v>
          </cell>
          <cell r="V1792">
            <v>0</v>
          </cell>
          <cell r="W1792">
            <v>0</v>
          </cell>
          <cell r="Y1792">
            <v>0</v>
          </cell>
          <cell r="Z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L1792">
            <v>1973770</v>
          </cell>
        </row>
        <row r="1866">
          <cell r="C1866">
            <v>41</v>
          </cell>
          <cell r="H1866">
            <v>31</v>
          </cell>
          <cell r="I1866">
            <v>31</v>
          </cell>
          <cell r="J1866">
            <v>0</v>
          </cell>
          <cell r="K1866">
            <v>0</v>
          </cell>
          <cell r="L1866">
            <v>7</v>
          </cell>
          <cell r="M1866">
            <v>3</v>
          </cell>
          <cell r="N1866">
            <v>0</v>
          </cell>
          <cell r="P1866">
            <v>0</v>
          </cell>
          <cell r="Q1866">
            <v>3</v>
          </cell>
          <cell r="S1866">
            <v>0</v>
          </cell>
          <cell r="T1866">
            <v>0</v>
          </cell>
          <cell r="V1866">
            <v>0</v>
          </cell>
          <cell r="W1866">
            <v>0</v>
          </cell>
          <cell r="Y1866">
            <v>0</v>
          </cell>
          <cell r="Z1866">
            <v>4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L1866">
            <v>2256800</v>
          </cell>
        </row>
        <row r="1883">
          <cell r="C1883">
            <v>1</v>
          </cell>
          <cell r="D1883">
            <v>1</v>
          </cell>
          <cell r="E1883">
            <v>1</v>
          </cell>
          <cell r="F1883">
            <v>0</v>
          </cell>
          <cell r="G1883">
            <v>0</v>
          </cell>
          <cell r="AA1883">
            <v>0</v>
          </cell>
          <cell r="AB1883">
            <v>1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</row>
        <row r="1909">
          <cell r="C1909">
            <v>48</v>
          </cell>
          <cell r="H1909">
            <v>39</v>
          </cell>
          <cell r="I1909">
            <v>36</v>
          </cell>
          <cell r="J1909">
            <v>3</v>
          </cell>
          <cell r="K1909">
            <v>0</v>
          </cell>
          <cell r="L1909">
            <v>9</v>
          </cell>
          <cell r="M1909">
            <v>0</v>
          </cell>
          <cell r="N1909">
            <v>0</v>
          </cell>
          <cell r="P1909">
            <v>0</v>
          </cell>
          <cell r="Q1909">
            <v>0</v>
          </cell>
          <cell r="S1909">
            <v>0</v>
          </cell>
          <cell r="T1909">
            <v>0</v>
          </cell>
          <cell r="V1909">
            <v>0</v>
          </cell>
          <cell r="W1909">
            <v>0</v>
          </cell>
          <cell r="Y1909">
            <v>0</v>
          </cell>
          <cell r="Z1909">
            <v>0</v>
          </cell>
          <cell r="AD1909">
            <v>0</v>
          </cell>
          <cell r="AE1909">
            <v>3</v>
          </cell>
          <cell r="AF1909">
            <v>0</v>
          </cell>
          <cell r="AG1909">
            <v>0</v>
          </cell>
          <cell r="AH1909">
            <v>0</v>
          </cell>
          <cell r="AI1909">
            <v>0</v>
          </cell>
          <cell r="AJ1909">
            <v>0</v>
          </cell>
          <cell r="AL1909">
            <v>2647445</v>
          </cell>
        </row>
        <row r="1983">
          <cell r="C1983">
            <v>1168</v>
          </cell>
          <cell r="D1983">
            <v>1150</v>
          </cell>
          <cell r="E1983">
            <v>1146</v>
          </cell>
          <cell r="F1983">
            <v>4</v>
          </cell>
          <cell r="G1983">
            <v>18</v>
          </cell>
          <cell r="AA1983">
            <v>329</v>
          </cell>
          <cell r="AB1983">
            <v>567</v>
          </cell>
          <cell r="AC1983">
            <v>272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</row>
        <row r="2057">
          <cell r="P2057">
            <v>0</v>
          </cell>
          <cell r="Q2057">
            <v>14</v>
          </cell>
          <cell r="S2057">
            <v>0</v>
          </cell>
          <cell r="T2057">
            <v>5</v>
          </cell>
          <cell r="V2057">
            <v>0</v>
          </cell>
          <cell r="W2057">
            <v>0</v>
          </cell>
          <cell r="Y2057">
            <v>0</v>
          </cell>
          <cell r="Z2057">
            <v>2</v>
          </cell>
        </row>
        <row r="2067">
          <cell r="P2067">
            <v>0</v>
          </cell>
          <cell r="Q2067">
            <v>0</v>
          </cell>
          <cell r="S2067">
            <v>0</v>
          </cell>
          <cell r="T2067">
            <v>0</v>
          </cell>
          <cell r="V2067">
            <v>0</v>
          </cell>
          <cell r="W2067">
            <v>0</v>
          </cell>
          <cell r="Y2067">
            <v>0</v>
          </cell>
          <cell r="Z2067">
            <v>0</v>
          </cell>
        </row>
        <row r="2068">
          <cell r="C2068">
            <v>24</v>
          </cell>
          <cell r="H2068">
            <v>22</v>
          </cell>
          <cell r="I2068">
            <v>16</v>
          </cell>
          <cell r="J2068">
            <v>6</v>
          </cell>
          <cell r="K2068">
            <v>0</v>
          </cell>
          <cell r="L2068">
            <v>0</v>
          </cell>
          <cell r="M2068">
            <v>2</v>
          </cell>
          <cell r="N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L2068">
            <v>23254330</v>
          </cell>
        </row>
        <row r="2167">
          <cell r="P2167">
            <v>0</v>
          </cell>
          <cell r="Q2167">
            <v>2</v>
          </cell>
          <cell r="S2167">
            <v>0</v>
          </cell>
          <cell r="T2167">
            <v>0</v>
          </cell>
          <cell r="V2167">
            <v>0</v>
          </cell>
          <cell r="W2167">
            <v>0</v>
          </cell>
          <cell r="Y2167">
            <v>0</v>
          </cell>
          <cell r="Z2167">
            <v>1</v>
          </cell>
        </row>
        <row r="2169">
          <cell r="P2169">
            <v>0</v>
          </cell>
          <cell r="Q2169">
            <v>0</v>
          </cell>
          <cell r="S2169">
            <v>0</v>
          </cell>
          <cell r="T2169">
            <v>0</v>
          </cell>
          <cell r="V2169">
            <v>0</v>
          </cell>
          <cell r="W2169">
            <v>0</v>
          </cell>
          <cell r="Y2169">
            <v>0</v>
          </cell>
          <cell r="Z2169">
            <v>0</v>
          </cell>
        </row>
        <row r="2170">
          <cell r="C2170">
            <v>4</v>
          </cell>
          <cell r="H2170">
            <v>3</v>
          </cell>
          <cell r="I2170">
            <v>3</v>
          </cell>
          <cell r="J2170">
            <v>0</v>
          </cell>
          <cell r="K2170">
            <v>0</v>
          </cell>
          <cell r="L2170">
            <v>1</v>
          </cell>
          <cell r="M2170">
            <v>0</v>
          </cell>
          <cell r="N2170">
            <v>0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L2170">
            <v>912065</v>
          </cell>
        </row>
        <row r="2212">
          <cell r="C2212">
            <v>26420</v>
          </cell>
          <cell r="D2212">
            <v>26348</v>
          </cell>
          <cell r="E2212">
            <v>25964</v>
          </cell>
          <cell r="F2212">
            <v>384</v>
          </cell>
          <cell r="G2212">
            <v>72</v>
          </cell>
          <cell r="AA2212">
            <v>24314</v>
          </cell>
          <cell r="AB2212">
            <v>1105</v>
          </cell>
          <cell r="AC2212">
            <v>1001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7</v>
          </cell>
          <cell r="AJ2212">
            <v>0</v>
          </cell>
        </row>
        <row r="2282">
          <cell r="C2282">
            <v>316</v>
          </cell>
          <cell r="D2282">
            <v>316</v>
          </cell>
          <cell r="E2282">
            <v>316</v>
          </cell>
          <cell r="F2282">
            <v>0</v>
          </cell>
          <cell r="G2282">
            <v>0</v>
          </cell>
          <cell r="AA2282">
            <v>161</v>
          </cell>
          <cell r="AB2282">
            <v>133</v>
          </cell>
          <cell r="AC2282">
            <v>22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26</v>
          </cell>
          <cell r="AI2282">
            <v>117</v>
          </cell>
          <cell r="AJ2282">
            <v>0</v>
          </cell>
        </row>
        <row r="2392">
          <cell r="P2392">
            <v>2</v>
          </cell>
          <cell r="Q2392">
            <v>104</v>
          </cell>
          <cell r="S2392">
            <v>5</v>
          </cell>
          <cell r="T2392">
            <v>53</v>
          </cell>
          <cell r="V2392">
            <v>0</v>
          </cell>
          <cell r="W2392">
            <v>0</v>
          </cell>
          <cell r="Y2392">
            <v>16</v>
          </cell>
          <cell r="Z2392">
            <v>86</v>
          </cell>
        </row>
        <row r="2397">
          <cell r="P2397">
            <v>0</v>
          </cell>
          <cell r="Q2397">
            <v>0</v>
          </cell>
          <cell r="S2397">
            <v>0</v>
          </cell>
          <cell r="T2397">
            <v>0</v>
          </cell>
          <cell r="V2397">
            <v>0</v>
          </cell>
          <cell r="W2397">
            <v>0</v>
          </cell>
          <cell r="Y2397">
            <v>0</v>
          </cell>
          <cell r="Z2397">
            <v>0</v>
          </cell>
        </row>
        <row r="2398">
          <cell r="C2398">
            <v>266</v>
          </cell>
          <cell r="H2398">
            <v>212</v>
          </cell>
          <cell r="I2398">
            <v>174</v>
          </cell>
          <cell r="J2398">
            <v>38</v>
          </cell>
          <cell r="K2398">
            <v>4</v>
          </cell>
          <cell r="L2398">
            <v>48</v>
          </cell>
          <cell r="M2398">
            <v>2</v>
          </cell>
          <cell r="N2398">
            <v>0</v>
          </cell>
          <cell r="AD2398">
            <v>0</v>
          </cell>
          <cell r="AE2398">
            <v>27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L2398">
            <v>67841275</v>
          </cell>
        </row>
        <row r="2438">
          <cell r="C2438">
            <v>27</v>
          </cell>
          <cell r="H2438">
            <v>25</v>
          </cell>
          <cell r="I2438">
            <v>6</v>
          </cell>
          <cell r="J2438">
            <v>19</v>
          </cell>
          <cell r="K2438">
            <v>0</v>
          </cell>
          <cell r="L2438">
            <v>1</v>
          </cell>
          <cell r="M2438">
            <v>1</v>
          </cell>
          <cell r="N2438">
            <v>0</v>
          </cell>
          <cell r="P2438">
            <v>0</v>
          </cell>
          <cell r="Q2438">
            <v>6</v>
          </cell>
          <cell r="S2438">
            <v>0</v>
          </cell>
          <cell r="T2438">
            <v>20</v>
          </cell>
          <cell r="V2438">
            <v>0</v>
          </cell>
          <cell r="W2438">
            <v>0</v>
          </cell>
          <cell r="Y2438">
            <v>0</v>
          </cell>
          <cell r="Z2438">
            <v>0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H2438">
            <v>0</v>
          </cell>
          <cell r="AI2438">
            <v>0</v>
          </cell>
          <cell r="AJ2438">
            <v>0</v>
          </cell>
          <cell r="AL2438">
            <v>898835</v>
          </cell>
        </row>
        <row r="2467">
          <cell r="C2467">
            <v>834</v>
          </cell>
          <cell r="D2467">
            <v>820</v>
          </cell>
          <cell r="E2467">
            <v>758</v>
          </cell>
          <cell r="F2467">
            <v>62</v>
          </cell>
          <cell r="G2467">
            <v>14</v>
          </cell>
          <cell r="AA2467">
            <v>670</v>
          </cell>
          <cell r="AB2467">
            <v>8</v>
          </cell>
          <cell r="AC2467">
            <v>156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9</v>
          </cell>
          <cell r="AJ2467">
            <v>0</v>
          </cell>
        </row>
        <row r="2470">
          <cell r="C2470">
            <v>20</v>
          </cell>
          <cell r="D2470">
            <v>20</v>
          </cell>
          <cell r="E2470">
            <v>20</v>
          </cell>
          <cell r="F2470">
            <v>0</v>
          </cell>
          <cell r="G2470">
            <v>0</v>
          </cell>
          <cell r="AA2470">
            <v>20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  <cell r="AG2470">
            <v>0</v>
          </cell>
          <cell r="AH2470">
            <v>0</v>
          </cell>
          <cell r="AI2470">
            <v>0</v>
          </cell>
          <cell r="AJ2470">
            <v>0</v>
          </cell>
          <cell r="AL2470">
            <v>1060000</v>
          </cell>
        </row>
        <row r="2471"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H2471">
            <v>0</v>
          </cell>
          <cell r="AI2471">
            <v>0</v>
          </cell>
          <cell r="AJ2471">
            <v>0</v>
          </cell>
          <cell r="AL2471">
            <v>0</v>
          </cell>
        </row>
        <row r="2472"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H2472">
            <v>0</v>
          </cell>
          <cell r="AI2472">
            <v>0</v>
          </cell>
          <cell r="AJ2472">
            <v>0</v>
          </cell>
          <cell r="AL2472">
            <v>0</v>
          </cell>
        </row>
        <row r="2473"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H2473">
            <v>0</v>
          </cell>
          <cell r="AI2473">
            <v>0</v>
          </cell>
          <cell r="AJ2473">
            <v>0</v>
          </cell>
          <cell r="AL2473">
            <v>0</v>
          </cell>
        </row>
        <row r="2474"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H2474">
            <v>0</v>
          </cell>
          <cell r="AI2474">
            <v>0</v>
          </cell>
          <cell r="AJ2474">
            <v>0</v>
          </cell>
          <cell r="AL2474">
            <v>0</v>
          </cell>
        </row>
        <row r="2475"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H2475">
            <v>0</v>
          </cell>
          <cell r="AI2475">
            <v>0</v>
          </cell>
          <cell r="AJ2475">
            <v>0</v>
          </cell>
          <cell r="AL2475">
            <v>0</v>
          </cell>
        </row>
        <row r="2476"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H2476">
            <v>0</v>
          </cell>
          <cell r="AI2476">
            <v>0</v>
          </cell>
          <cell r="AJ2476">
            <v>0</v>
          </cell>
          <cell r="AL2476">
            <v>0</v>
          </cell>
        </row>
        <row r="2477"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H2477">
            <v>0</v>
          </cell>
          <cell r="AI2477">
            <v>0</v>
          </cell>
          <cell r="AJ2477">
            <v>0</v>
          </cell>
          <cell r="AL2477">
            <v>0</v>
          </cell>
        </row>
        <row r="2478"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H2478">
            <v>0</v>
          </cell>
          <cell r="AI2478">
            <v>0</v>
          </cell>
          <cell r="AJ2478">
            <v>0</v>
          </cell>
          <cell r="AL2478">
            <v>0</v>
          </cell>
        </row>
        <row r="2479"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AA2479">
            <v>0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  <cell r="AF2479">
            <v>0</v>
          </cell>
          <cell r="AG2479">
            <v>0</v>
          </cell>
          <cell r="AH2479">
            <v>0</v>
          </cell>
          <cell r="AI2479">
            <v>0</v>
          </cell>
          <cell r="AJ2479">
            <v>0</v>
          </cell>
          <cell r="AL2479">
            <v>0</v>
          </cell>
        </row>
        <row r="2480"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AA2480">
            <v>0</v>
          </cell>
          <cell r="AB2480">
            <v>0</v>
          </cell>
          <cell r="AC2480">
            <v>0</v>
          </cell>
          <cell r="AD2480">
            <v>0</v>
          </cell>
          <cell r="AE2480">
            <v>0</v>
          </cell>
          <cell r="AF2480">
            <v>0</v>
          </cell>
          <cell r="AG2480">
            <v>0</v>
          </cell>
          <cell r="AH2480">
            <v>0</v>
          </cell>
          <cell r="AI2480">
            <v>0</v>
          </cell>
          <cell r="AJ2480">
            <v>0</v>
          </cell>
          <cell r="AL2480">
            <v>0</v>
          </cell>
        </row>
        <row r="2561">
          <cell r="C2561">
            <v>116</v>
          </cell>
          <cell r="H2561">
            <v>103</v>
          </cell>
          <cell r="I2561">
            <v>84</v>
          </cell>
          <cell r="J2561">
            <v>19</v>
          </cell>
          <cell r="K2561">
            <v>2</v>
          </cell>
          <cell r="L2561">
            <v>7</v>
          </cell>
          <cell r="M2561">
            <v>4</v>
          </cell>
          <cell r="N2561">
            <v>0</v>
          </cell>
          <cell r="P2561">
            <v>16</v>
          </cell>
          <cell r="Q2561">
            <v>28</v>
          </cell>
          <cell r="S2561">
            <v>61</v>
          </cell>
          <cell r="T2561">
            <v>10</v>
          </cell>
          <cell r="V2561">
            <v>0</v>
          </cell>
          <cell r="W2561">
            <v>0</v>
          </cell>
          <cell r="Y2561">
            <v>0</v>
          </cell>
          <cell r="Z2561">
            <v>1</v>
          </cell>
          <cell r="AD2561">
            <v>29</v>
          </cell>
          <cell r="AE2561">
            <v>0</v>
          </cell>
          <cell r="AF2561">
            <v>0</v>
          </cell>
          <cell r="AG2561">
            <v>0</v>
          </cell>
          <cell r="AH2561">
            <v>0</v>
          </cell>
          <cell r="AI2561">
            <v>0</v>
          </cell>
          <cell r="AJ2561">
            <v>0</v>
          </cell>
          <cell r="AL2561">
            <v>17569480</v>
          </cell>
        </row>
        <row r="2593">
          <cell r="C2593">
            <v>1571</v>
          </cell>
          <cell r="D2593">
            <v>1569</v>
          </cell>
          <cell r="E2593">
            <v>1407</v>
          </cell>
          <cell r="F2593">
            <v>162</v>
          </cell>
          <cell r="G2593">
            <v>2</v>
          </cell>
          <cell r="AA2593">
            <v>1502</v>
          </cell>
          <cell r="AB2593">
            <v>22</v>
          </cell>
          <cell r="AC2593">
            <v>47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H2593">
            <v>0</v>
          </cell>
          <cell r="AI2593">
            <v>0</v>
          </cell>
          <cell r="AJ2593">
            <v>0</v>
          </cell>
        </row>
        <row r="2600">
          <cell r="C2600">
            <v>21</v>
          </cell>
          <cell r="H2600">
            <v>18</v>
          </cell>
          <cell r="I2600">
            <v>16</v>
          </cell>
          <cell r="J2600">
            <v>2</v>
          </cell>
          <cell r="K2600">
            <v>0</v>
          </cell>
          <cell r="L2600">
            <v>3</v>
          </cell>
          <cell r="M2600">
            <v>0</v>
          </cell>
          <cell r="N2600">
            <v>0</v>
          </cell>
          <cell r="P2600">
            <v>0</v>
          </cell>
          <cell r="Q2600">
            <v>20</v>
          </cell>
          <cell r="S2600">
            <v>0</v>
          </cell>
          <cell r="T2600">
            <v>0</v>
          </cell>
          <cell r="V2600">
            <v>0</v>
          </cell>
          <cell r="W2600">
            <v>0</v>
          </cell>
          <cell r="Y2600">
            <v>0</v>
          </cell>
          <cell r="Z2600">
            <v>0</v>
          </cell>
          <cell r="AD2600">
            <v>0</v>
          </cell>
          <cell r="AE2600">
            <v>4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L2600">
            <v>4948770</v>
          </cell>
        </row>
        <row r="2640">
          <cell r="C2640">
            <v>93</v>
          </cell>
          <cell r="H2640">
            <v>71</v>
          </cell>
          <cell r="I2640">
            <v>58</v>
          </cell>
          <cell r="J2640">
            <v>13</v>
          </cell>
          <cell r="K2640">
            <v>1</v>
          </cell>
          <cell r="L2640">
            <v>19</v>
          </cell>
          <cell r="M2640">
            <v>2</v>
          </cell>
          <cell r="N2640">
            <v>0</v>
          </cell>
          <cell r="P2640">
            <v>0</v>
          </cell>
          <cell r="Q2640">
            <v>65</v>
          </cell>
          <cell r="S2640">
            <v>0</v>
          </cell>
          <cell r="T2640">
            <v>23</v>
          </cell>
          <cell r="V2640">
            <v>0</v>
          </cell>
          <cell r="W2640">
            <v>0</v>
          </cell>
          <cell r="Y2640">
            <v>0</v>
          </cell>
          <cell r="Z2640">
            <v>4</v>
          </cell>
          <cell r="AD2640">
            <v>9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L2640">
            <v>16064970</v>
          </cell>
        </row>
        <row r="2642">
          <cell r="C2642">
            <v>19</v>
          </cell>
        </row>
        <row r="2643">
          <cell r="C2643">
            <v>8</v>
          </cell>
        </row>
        <row r="2644">
          <cell r="C2644">
            <v>2</v>
          </cell>
        </row>
        <row r="2646">
          <cell r="C2646">
            <v>95</v>
          </cell>
          <cell r="H2646">
            <v>95</v>
          </cell>
          <cell r="I2646">
            <v>38</v>
          </cell>
          <cell r="J2646">
            <v>57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AD2646">
            <v>0</v>
          </cell>
          <cell r="AE2646">
            <v>0</v>
          </cell>
          <cell r="AF2646">
            <v>0</v>
          </cell>
          <cell r="AG2646">
            <v>0</v>
          </cell>
          <cell r="AH2646">
            <v>0</v>
          </cell>
          <cell r="AI2646">
            <v>0</v>
          </cell>
          <cell r="AJ2646">
            <v>0</v>
          </cell>
          <cell r="AL2646">
            <v>6245680</v>
          </cell>
        </row>
        <row r="2647">
          <cell r="C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0</v>
          </cell>
          <cell r="AH2647">
            <v>0</v>
          </cell>
          <cell r="AI2647">
            <v>0</v>
          </cell>
          <cell r="AJ2647">
            <v>0</v>
          </cell>
          <cell r="AL2647">
            <v>0</v>
          </cell>
        </row>
        <row r="2648">
          <cell r="C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AD2648">
            <v>0</v>
          </cell>
          <cell r="AE2648">
            <v>0</v>
          </cell>
          <cell r="AF2648">
            <v>0</v>
          </cell>
          <cell r="AG2648">
            <v>0</v>
          </cell>
          <cell r="AH2648">
            <v>0</v>
          </cell>
          <cell r="AI2648">
            <v>0</v>
          </cell>
          <cell r="AJ2648">
            <v>0</v>
          </cell>
          <cell r="AL2648">
            <v>0</v>
          </cell>
        </row>
        <row r="2649">
          <cell r="C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AD2649">
            <v>0</v>
          </cell>
          <cell r="AE2649">
            <v>0</v>
          </cell>
          <cell r="AF2649">
            <v>0</v>
          </cell>
          <cell r="AG2649">
            <v>0</v>
          </cell>
          <cell r="AH2649">
            <v>0</v>
          </cell>
          <cell r="AI2649">
            <v>0</v>
          </cell>
          <cell r="AJ2649">
            <v>0</v>
          </cell>
          <cell r="AL2649">
            <v>0</v>
          </cell>
        </row>
        <row r="2650">
          <cell r="C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AD2650">
            <v>0</v>
          </cell>
          <cell r="AE2650">
            <v>0</v>
          </cell>
          <cell r="AF2650">
            <v>0</v>
          </cell>
          <cell r="AG2650">
            <v>0</v>
          </cell>
          <cell r="AH2650">
            <v>0</v>
          </cell>
          <cell r="AI2650">
            <v>0</v>
          </cell>
          <cell r="AJ2650">
            <v>0</v>
          </cell>
          <cell r="AL2650">
            <v>0</v>
          </cell>
        </row>
        <row r="2651">
          <cell r="C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AD2651">
            <v>0</v>
          </cell>
          <cell r="AE2651">
            <v>0</v>
          </cell>
          <cell r="AF2651">
            <v>0</v>
          </cell>
          <cell r="AG2651">
            <v>0</v>
          </cell>
          <cell r="AH2651">
            <v>0</v>
          </cell>
          <cell r="AI2651">
            <v>0</v>
          </cell>
          <cell r="AJ2651">
            <v>0</v>
          </cell>
          <cell r="AL2651">
            <v>0</v>
          </cell>
        </row>
        <row r="2652">
          <cell r="C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AD2652">
            <v>0</v>
          </cell>
          <cell r="AE2652">
            <v>0</v>
          </cell>
          <cell r="AF2652">
            <v>0</v>
          </cell>
          <cell r="AG2652">
            <v>0</v>
          </cell>
          <cell r="AH2652">
            <v>0</v>
          </cell>
          <cell r="AI2652">
            <v>0</v>
          </cell>
          <cell r="AJ2652">
            <v>0</v>
          </cell>
          <cell r="AL2652">
            <v>0</v>
          </cell>
        </row>
        <row r="2653">
          <cell r="C2653">
            <v>72</v>
          </cell>
          <cell r="E2653">
            <v>62</v>
          </cell>
          <cell r="AL2653">
            <v>10189700</v>
          </cell>
        </row>
        <row r="2654">
          <cell r="C2654">
            <v>0</v>
          </cell>
          <cell r="E2654">
            <v>0</v>
          </cell>
          <cell r="AL2654">
            <v>0</v>
          </cell>
        </row>
        <row r="2655">
          <cell r="P2655">
            <v>0</v>
          </cell>
          <cell r="Q2655">
            <v>61</v>
          </cell>
          <cell r="S2655">
            <v>0</v>
          </cell>
          <cell r="T2655">
            <v>0</v>
          </cell>
          <cell r="V2655">
            <v>0</v>
          </cell>
          <cell r="W2655">
            <v>0</v>
          </cell>
          <cell r="Y2655">
            <v>0</v>
          </cell>
          <cell r="Z2655">
            <v>34</v>
          </cell>
        </row>
        <row r="2674">
          <cell r="C2674">
            <v>348</v>
          </cell>
          <cell r="D2674">
            <v>344</v>
          </cell>
          <cell r="E2674">
            <v>344</v>
          </cell>
          <cell r="F2674">
            <v>0</v>
          </cell>
          <cell r="G2674">
            <v>4</v>
          </cell>
          <cell r="AA2674">
            <v>2</v>
          </cell>
          <cell r="AB2674">
            <v>312</v>
          </cell>
          <cell r="AC2674">
            <v>34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</row>
        <row r="2882">
          <cell r="P2882">
            <v>17</v>
          </cell>
          <cell r="Q2882">
            <v>69</v>
          </cell>
          <cell r="S2882">
            <v>0</v>
          </cell>
          <cell r="T2882">
            <v>20</v>
          </cell>
          <cell r="V2882">
            <v>0</v>
          </cell>
          <cell r="W2882">
            <v>0</v>
          </cell>
          <cell r="Y2882">
            <v>0</v>
          </cell>
          <cell r="Z2882">
            <v>11</v>
          </cell>
        </row>
        <row r="2885">
          <cell r="C2885">
            <v>1</v>
          </cell>
          <cell r="I2885">
            <v>1</v>
          </cell>
        </row>
        <row r="2886">
          <cell r="C2886">
            <v>8</v>
          </cell>
          <cell r="I2886">
            <v>8</v>
          </cell>
        </row>
        <row r="2887">
          <cell r="C2887">
            <v>2</v>
          </cell>
          <cell r="I2887">
            <v>2</v>
          </cell>
        </row>
        <row r="2889">
          <cell r="C2889">
            <v>128</v>
          </cell>
          <cell r="H2889">
            <v>118</v>
          </cell>
          <cell r="I2889">
            <v>111</v>
          </cell>
          <cell r="J2889">
            <v>7</v>
          </cell>
          <cell r="K2889">
            <v>1</v>
          </cell>
          <cell r="L2889">
            <v>9</v>
          </cell>
          <cell r="M2889">
            <v>0</v>
          </cell>
          <cell r="N2889">
            <v>0</v>
          </cell>
          <cell r="AD2889">
            <v>17</v>
          </cell>
          <cell r="AE2889">
            <v>11</v>
          </cell>
          <cell r="AF2889">
            <v>0</v>
          </cell>
          <cell r="AG2889">
            <v>13</v>
          </cell>
          <cell r="AH2889">
            <v>0</v>
          </cell>
          <cell r="AI2889">
            <v>0</v>
          </cell>
          <cell r="AJ2889">
            <v>0</v>
          </cell>
          <cell r="AL2889">
            <v>48034710</v>
          </cell>
        </row>
        <row r="2894">
          <cell r="C2894">
            <v>6</v>
          </cell>
          <cell r="H2894">
            <v>3</v>
          </cell>
          <cell r="I2894">
            <v>2</v>
          </cell>
          <cell r="J2894">
            <v>1</v>
          </cell>
          <cell r="K2894">
            <v>0</v>
          </cell>
          <cell r="L2894">
            <v>3</v>
          </cell>
          <cell r="M2894">
            <v>0</v>
          </cell>
          <cell r="N2894">
            <v>0</v>
          </cell>
          <cell r="P2894">
            <v>0</v>
          </cell>
          <cell r="Q2894">
            <v>4</v>
          </cell>
          <cell r="S2894">
            <v>0</v>
          </cell>
          <cell r="T2894">
            <v>2</v>
          </cell>
          <cell r="V2894">
            <v>0</v>
          </cell>
          <cell r="W2894">
            <v>0</v>
          </cell>
          <cell r="Y2894">
            <v>0</v>
          </cell>
          <cell r="Z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H2894">
            <v>0</v>
          </cell>
          <cell r="AI2894">
            <v>0</v>
          </cell>
          <cell r="AJ2894">
            <v>0</v>
          </cell>
          <cell r="AL2894">
            <v>383520</v>
          </cell>
        </row>
        <row r="2960">
          <cell r="C2960">
            <v>44</v>
          </cell>
          <cell r="E2960">
            <v>44</v>
          </cell>
        </row>
        <row r="2964">
          <cell r="C2964">
            <v>44</v>
          </cell>
          <cell r="E2964">
            <v>35</v>
          </cell>
          <cell r="AL2964">
            <v>1247750</v>
          </cell>
        </row>
        <row r="2970">
          <cell r="C2970">
            <v>897</v>
          </cell>
          <cell r="E2970">
            <v>680</v>
          </cell>
        </row>
        <row r="2972">
          <cell r="C2972">
            <v>135</v>
          </cell>
          <cell r="E2972">
            <v>135</v>
          </cell>
          <cell r="AL2972">
            <v>3171150</v>
          </cell>
        </row>
        <row r="2973">
          <cell r="C2973">
            <v>284</v>
          </cell>
          <cell r="E2973">
            <v>284</v>
          </cell>
          <cell r="AL2973">
            <v>20984760</v>
          </cell>
        </row>
        <row r="2974">
          <cell r="C2974">
            <v>0</v>
          </cell>
          <cell r="E2974">
            <v>0</v>
          </cell>
          <cell r="AL2974">
            <v>0</v>
          </cell>
        </row>
        <row r="2975">
          <cell r="C2975">
            <v>257</v>
          </cell>
          <cell r="E2975">
            <v>249</v>
          </cell>
          <cell r="AL2975">
            <v>804270</v>
          </cell>
        </row>
        <row r="2976">
          <cell r="C2976">
            <v>0</v>
          </cell>
          <cell r="E2976">
            <v>0</v>
          </cell>
          <cell r="AL2976">
            <v>0</v>
          </cell>
        </row>
        <row r="2977">
          <cell r="C2977">
            <v>0</v>
          </cell>
          <cell r="E2977">
            <v>0</v>
          </cell>
          <cell r="AL2977">
            <v>0</v>
          </cell>
        </row>
        <row r="2978">
          <cell r="C2978">
            <v>0</v>
          </cell>
          <cell r="E2978">
            <v>0</v>
          </cell>
          <cell r="AL2978">
            <v>0</v>
          </cell>
        </row>
        <row r="2997">
          <cell r="C2997">
            <v>856</v>
          </cell>
          <cell r="E2997">
            <v>856</v>
          </cell>
          <cell r="AL2997">
            <v>3633520</v>
          </cell>
        </row>
        <row r="3016">
          <cell r="C3016">
            <v>276</v>
          </cell>
          <cell r="E3016">
            <v>276</v>
          </cell>
          <cell r="AL3016">
            <v>971520</v>
          </cell>
        </row>
        <row r="3034">
          <cell r="C3034">
            <v>322</v>
          </cell>
          <cell r="E3034">
            <v>322</v>
          </cell>
          <cell r="AL3034">
            <v>2853310</v>
          </cell>
        </row>
        <row r="3066">
          <cell r="C3066">
            <v>78</v>
          </cell>
          <cell r="E3066">
            <v>78</v>
          </cell>
          <cell r="AL3066">
            <v>6736350</v>
          </cell>
        </row>
        <row r="3094">
          <cell r="C3094">
            <v>73</v>
          </cell>
          <cell r="I3094">
            <v>44</v>
          </cell>
          <cell r="L3094">
            <v>29</v>
          </cell>
          <cell r="P3094">
            <v>0</v>
          </cell>
          <cell r="Q3094">
            <v>0</v>
          </cell>
          <cell r="S3094">
            <v>0</v>
          </cell>
          <cell r="T3094">
            <v>0</v>
          </cell>
          <cell r="V3094">
            <v>0</v>
          </cell>
          <cell r="W3094">
            <v>0</v>
          </cell>
          <cell r="Y3094">
            <v>0</v>
          </cell>
          <cell r="Z3094">
            <v>0</v>
          </cell>
          <cell r="AD3094">
            <v>0</v>
          </cell>
          <cell r="AE3094">
            <v>0</v>
          </cell>
          <cell r="AF3094">
            <v>0</v>
          </cell>
          <cell r="AG3094">
            <v>0</v>
          </cell>
          <cell r="AH3094">
            <v>0</v>
          </cell>
          <cell r="AI3094">
            <v>0</v>
          </cell>
          <cell r="AJ3094">
            <v>0</v>
          </cell>
          <cell r="AL3094">
            <v>1236330</v>
          </cell>
        </row>
        <row r="3105">
          <cell r="C3105">
            <v>77</v>
          </cell>
          <cell r="H3105">
            <v>48</v>
          </cell>
          <cell r="I3105">
            <v>48</v>
          </cell>
          <cell r="J3105">
            <v>0</v>
          </cell>
          <cell r="K3105">
            <v>0</v>
          </cell>
          <cell r="L3105">
            <v>29</v>
          </cell>
          <cell r="M3105">
            <v>0</v>
          </cell>
          <cell r="N3105">
            <v>0</v>
          </cell>
        </row>
        <row r="3155">
          <cell r="C3155">
            <v>1</v>
          </cell>
        </row>
        <row r="3158">
          <cell r="C3158">
            <v>525</v>
          </cell>
          <cell r="E3158">
            <v>525</v>
          </cell>
          <cell r="AL3158">
            <v>12920250</v>
          </cell>
        </row>
        <row r="3159">
          <cell r="C3159">
            <v>81</v>
          </cell>
          <cell r="E3159">
            <v>81</v>
          </cell>
          <cell r="AL3159">
            <v>24988500</v>
          </cell>
        </row>
        <row r="3170">
          <cell r="C3170">
            <v>5</v>
          </cell>
          <cell r="E3170">
            <v>5</v>
          </cell>
          <cell r="AL3170">
            <v>43950</v>
          </cell>
        </row>
        <row r="3171">
          <cell r="C3171">
            <v>0</v>
          </cell>
          <cell r="E3171">
            <v>0</v>
          </cell>
          <cell r="AL3171">
            <v>0</v>
          </cell>
        </row>
        <row r="3172">
          <cell r="C3172">
            <v>0</v>
          </cell>
          <cell r="E3172">
            <v>0</v>
          </cell>
          <cell r="AL3172">
            <v>0</v>
          </cell>
        </row>
        <row r="3173">
          <cell r="C3173">
            <v>0</v>
          </cell>
          <cell r="E3173">
            <v>0</v>
          </cell>
          <cell r="AL3173">
            <v>0</v>
          </cell>
        </row>
        <row r="3174">
          <cell r="C3174">
            <v>0</v>
          </cell>
          <cell r="E3174">
            <v>0</v>
          </cell>
          <cell r="AL3174">
            <v>0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2023</v>
          </cell>
        </row>
      </sheetData>
      <sheetData sheetId="1">
        <row r="6">
          <cell r="C6">
            <v>89</v>
          </cell>
          <cell r="E6">
            <v>89</v>
          </cell>
          <cell r="AL6">
            <v>805450</v>
          </cell>
        </row>
        <row r="7">
          <cell r="C7">
            <v>0</v>
          </cell>
          <cell r="AL7">
            <v>0</v>
          </cell>
        </row>
        <row r="8">
          <cell r="C8">
            <v>0</v>
          </cell>
          <cell r="AL8">
            <v>0</v>
          </cell>
        </row>
        <row r="9">
          <cell r="C9">
            <v>315</v>
          </cell>
          <cell r="E9">
            <v>315</v>
          </cell>
          <cell r="AL9">
            <v>2850750</v>
          </cell>
        </row>
        <row r="10">
          <cell r="C10">
            <v>224</v>
          </cell>
          <cell r="E10">
            <v>224</v>
          </cell>
          <cell r="AL10">
            <v>2027200</v>
          </cell>
        </row>
        <row r="11">
          <cell r="C11">
            <v>0</v>
          </cell>
          <cell r="AL11">
            <v>0</v>
          </cell>
        </row>
        <row r="12">
          <cell r="C12">
            <v>100</v>
          </cell>
          <cell r="E12">
            <v>100</v>
          </cell>
          <cell r="AL12">
            <v>905000</v>
          </cell>
        </row>
        <row r="13">
          <cell r="C13">
            <v>0</v>
          </cell>
          <cell r="AL13">
            <v>0</v>
          </cell>
        </row>
        <row r="14">
          <cell r="C14">
            <v>127</v>
          </cell>
          <cell r="E14">
            <v>127</v>
          </cell>
          <cell r="AL14">
            <v>1149350</v>
          </cell>
        </row>
        <row r="15">
          <cell r="C15">
            <v>128</v>
          </cell>
          <cell r="E15">
            <v>128</v>
          </cell>
          <cell r="AL15">
            <v>1158400</v>
          </cell>
        </row>
        <row r="16">
          <cell r="C16">
            <v>0</v>
          </cell>
          <cell r="AL16">
            <v>0</v>
          </cell>
        </row>
        <row r="17">
          <cell r="C17">
            <v>294</v>
          </cell>
          <cell r="E17">
            <v>294</v>
          </cell>
          <cell r="AL17">
            <v>2660700</v>
          </cell>
        </row>
        <row r="18">
          <cell r="C18">
            <v>64</v>
          </cell>
          <cell r="E18">
            <v>64</v>
          </cell>
          <cell r="AL18">
            <v>579200</v>
          </cell>
        </row>
        <row r="19">
          <cell r="C19">
            <v>0</v>
          </cell>
          <cell r="AL19">
            <v>0</v>
          </cell>
        </row>
        <row r="20">
          <cell r="C20">
            <v>524</v>
          </cell>
          <cell r="E20">
            <v>524</v>
          </cell>
          <cell r="AL20">
            <v>4742200</v>
          </cell>
        </row>
        <row r="21">
          <cell r="C21">
            <v>0</v>
          </cell>
          <cell r="AL21">
            <v>0</v>
          </cell>
        </row>
        <row r="22">
          <cell r="C22">
            <v>0</v>
          </cell>
          <cell r="AL22">
            <v>0</v>
          </cell>
        </row>
        <row r="23">
          <cell r="C23">
            <v>0</v>
          </cell>
          <cell r="AL23">
            <v>0</v>
          </cell>
        </row>
        <row r="24">
          <cell r="C24">
            <v>0</v>
          </cell>
          <cell r="AL24">
            <v>0</v>
          </cell>
        </row>
        <row r="25">
          <cell r="C25">
            <v>0</v>
          </cell>
          <cell r="AL25">
            <v>0</v>
          </cell>
        </row>
        <row r="26">
          <cell r="C26">
            <v>1452</v>
          </cell>
          <cell r="E26">
            <v>1452</v>
          </cell>
          <cell r="AL26">
            <v>13140600</v>
          </cell>
        </row>
        <row r="27">
          <cell r="C27">
            <v>757</v>
          </cell>
          <cell r="E27">
            <v>757</v>
          </cell>
          <cell r="AL27">
            <v>6850850</v>
          </cell>
        </row>
        <row r="28">
          <cell r="C28">
            <v>390</v>
          </cell>
          <cell r="E28">
            <v>390</v>
          </cell>
          <cell r="AL28">
            <v>3529500</v>
          </cell>
        </row>
        <row r="29">
          <cell r="C29">
            <v>913</v>
          </cell>
          <cell r="E29">
            <v>913</v>
          </cell>
          <cell r="AL29">
            <v>8262650</v>
          </cell>
        </row>
        <row r="30">
          <cell r="C30">
            <v>200</v>
          </cell>
          <cell r="E30">
            <v>200</v>
          </cell>
          <cell r="AL30">
            <v>1810000</v>
          </cell>
        </row>
        <row r="31">
          <cell r="C31">
            <v>606</v>
          </cell>
          <cell r="E31">
            <v>606</v>
          </cell>
          <cell r="AL31">
            <v>5484300</v>
          </cell>
        </row>
        <row r="32">
          <cell r="C32">
            <v>0</v>
          </cell>
          <cell r="AL32">
            <v>0</v>
          </cell>
        </row>
        <row r="33">
          <cell r="C33">
            <v>0</v>
          </cell>
          <cell r="AL33">
            <v>0</v>
          </cell>
        </row>
        <row r="34">
          <cell r="C34">
            <v>75</v>
          </cell>
          <cell r="E34">
            <v>75</v>
          </cell>
          <cell r="AL34">
            <v>678750</v>
          </cell>
        </row>
        <row r="35">
          <cell r="C35">
            <v>0</v>
          </cell>
          <cell r="AL35">
            <v>0</v>
          </cell>
        </row>
        <row r="36">
          <cell r="C36">
            <v>105</v>
          </cell>
          <cell r="E36">
            <v>105</v>
          </cell>
          <cell r="AL36">
            <v>950250</v>
          </cell>
        </row>
        <row r="37">
          <cell r="C37">
            <v>15</v>
          </cell>
          <cell r="E37">
            <v>15</v>
          </cell>
          <cell r="AL37">
            <v>135750</v>
          </cell>
        </row>
        <row r="38">
          <cell r="C38">
            <v>0</v>
          </cell>
          <cell r="AL38">
            <v>0</v>
          </cell>
        </row>
        <row r="39">
          <cell r="C39">
            <v>0</v>
          </cell>
          <cell r="AL39">
            <v>0</v>
          </cell>
        </row>
        <row r="40">
          <cell r="C40">
            <v>108</v>
          </cell>
          <cell r="E40">
            <v>108</v>
          </cell>
          <cell r="AL40">
            <v>977400</v>
          </cell>
        </row>
        <row r="41">
          <cell r="C41">
            <v>45</v>
          </cell>
          <cell r="E41">
            <v>45</v>
          </cell>
          <cell r="AL41">
            <v>407250</v>
          </cell>
        </row>
        <row r="42">
          <cell r="C42">
            <v>109</v>
          </cell>
          <cell r="E42">
            <v>109</v>
          </cell>
          <cell r="AL42">
            <v>986450</v>
          </cell>
        </row>
        <row r="43">
          <cell r="C43">
            <v>0</v>
          </cell>
          <cell r="AL43">
            <v>0</v>
          </cell>
        </row>
        <row r="44">
          <cell r="C44">
            <v>0</v>
          </cell>
          <cell r="AL44">
            <v>0</v>
          </cell>
        </row>
        <row r="45">
          <cell r="C45">
            <v>0</v>
          </cell>
          <cell r="AL45">
            <v>0</v>
          </cell>
        </row>
        <row r="46">
          <cell r="C46">
            <v>0</v>
          </cell>
          <cell r="AL46">
            <v>0</v>
          </cell>
        </row>
        <row r="47">
          <cell r="C47">
            <v>0</v>
          </cell>
          <cell r="AL47">
            <v>0</v>
          </cell>
        </row>
        <row r="48">
          <cell r="C48">
            <v>214</v>
          </cell>
          <cell r="E48">
            <v>207</v>
          </cell>
          <cell r="AL48">
            <v>1873350</v>
          </cell>
        </row>
        <row r="49">
          <cell r="C49">
            <v>0</v>
          </cell>
        </row>
        <row r="50">
          <cell r="C50">
            <v>0</v>
          </cell>
          <cell r="AL50">
            <v>0</v>
          </cell>
        </row>
        <row r="51">
          <cell r="C51">
            <v>72</v>
          </cell>
          <cell r="E51">
            <v>72</v>
          </cell>
          <cell r="AL51">
            <v>651600</v>
          </cell>
        </row>
        <row r="52">
          <cell r="C52">
            <v>0</v>
          </cell>
        </row>
        <row r="53">
          <cell r="C53">
            <v>0</v>
          </cell>
          <cell r="AL53">
            <v>0</v>
          </cell>
        </row>
        <row r="56">
          <cell r="C56">
            <v>0</v>
          </cell>
          <cell r="AL56">
            <v>0</v>
          </cell>
        </row>
        <row r="57">
          <cell r="C57">
            <v>94</v>
          </cell>
          <cell r="E57">
            <v>27</v>
          </cell>
          <cell r="AL57">
            <v>453330</v>
          </cell>
        </row>
        <row r="58">
          <cell r="C58">
            <v>3619</v>
          </cell>
          <cell r="E58">
            <v>3493</v>
          </cell>
          <cell r="AL58">
            <v>31611650</v>
          </cell>
        </row>
        <row r="62">
          <cell r="C62">
            <v>0</v>
          </cell>
          <cell r="AL62">
            <v>0</v>
          </cell>
        </row>
        <row r="63">
          <cell r="C63">
            <v>0</v>
          </cell>
          <cell r="AL63">
            <v>0</v>
          </cell>
        </row>
        <row r="64">
          <cell r="C64">
            <v>185</v>
          </cell>
          <cell r="E64">
            <v>185</v>
          </cell>
          <cell r="AL64">
            <v>355200</v>
          </cell>
        </row>
        <row r="65">
          <cell r="C65">
            <v>1069</v>
          </cell>
          <cell r="E65">
            <v>1069</v>
          </cell>
          <cell r="AL65">
            <v>1507290</v>
          </cell>
        </row>
        <row r="66">
          <cell r="C66">
            <v>751</v>
          </cell>
          <cell r="E66">
            <v>743</v>
          </cell>
          <cell r="AL66">
            <v>1047630</v>
          </cell>
        </row>
        <row r="67">
          <cell r="C67">
            <v>555</v>
          </cell>
          <cell r="E67">
            <v>555</v>
          </cell>
          <cell r="AL67">
            <v>782550</v>
          </cell>
        </row>
        <row r="69">
          <cell r="C69">
            <v>444</v>
          </cell>
        </row>
        <row r="70">
          <cell r="C70">
            <v>375</v>
          </cell>
        </row>
        <row r="121">
          <cell r="C121">
            <v>84</v>
          </cell>
          <cell r="E121">
            <v>84</v>
          </cell>
          <cell r="AL121">
            <v>632520</v>
          </cell>
        </row>
        <row r="123">
          <cell r="C123">
            <v>0</v>
          </cell>
          <cell r="AL123">
            <v>0</v>
          </cell>
        </row>
        <row r="128">
          <cell r="C128">
            <v>0</v>
          </cell>
          <cell r="E128">
            <v>0</v>
          </cell>
          <cell r="AL128">
            <v>0</v>
          </cell>
        </row>
        <row r="130">
          <cell r="C130">
            <v>39</v>
          </cell>
          <cell r="E130">
            <v>39</v>
          </cell>
          <cell r="AL130">
            <v>180960</v>
          </cell>
        </row>
        <row r="131">
          <cell r="C131">
            <v>0</v>
          </cell>
          <cell r="AL131">
            <v>0</v>
          </cell>
        </row>
        <row r="132">
          <cell r="C132">
            <v>39</v>
          </cell>
          <cell r="E132">
            <v>39</v>
          </cell>
          <cell r="AL132">
            <v>30420</v>
          </cell>
        </row>
        <row r="133">
          <cell r="C133">
            <v>131</v>
          </cell>
          <cell r="E133">
            <v>131</v>
          </cell>
          <cell r="AL133">
            <v>334050</v>
          </cell>
        </row>
        <row r="134">
          <cell r="C134">
            <v>195</v>
          </cell>
          <cell r="E134">
            <v>195</v>
          </cell>
          <cell r="AL134">
            <v>497250</v>
          </cell>
        </row>
        <row r="135">
          <cell r="C135">
            <v>61</v>
          </cell>
          <cell r="E135">
            <v>61</v>
          </cell>
          <cell r="AL135">
            <v>155550</v>
          </cell>
        </row>
        <row r="137">
          <cell r="C137">
            <v>924</v>
          </cell>
        </row>
        <row r="141">
          <cell r="C141">
            <v>17</v>
          </cell>
          <cell r="E141">
            <v>17</v>
          </cell>
          <cell r="AL141">
            <v>37570</v>
          </cell>
        </row>
        <row r="142">
          <cell r="C142">
            <v>364</v>
          </cell>
          <cell r="E142">
            <v>364</v>
          </cell>
          <cell r="AL142">
            <v>462280</v>
          </cell>
        </row>
        <row r="143">
          <cell r="C143">
            <v>50</v>
          </cell>
          <cell r="E143">
            <v>50</v>
          </cell>
          <cell r="AL143">
            <v>110500</v>
          </cell>
        </row>
        <row r="144">
          <cell r="C144">
            <v>0</v>
          </cell>
          <cell r="AL144">
            <v>0</v>
          </cell>
        </row>
        <row r="145">
          <cell r="C145">
            <v>0</v>
          </cell>
          <cell r="E145">
            <v>0</v>
          </cell>
          <cell r="AL145">
            <v>0</v>
          </cell>
        </row>
        <row r="147">
          <cell r="C147">
            <v>943</v>
          </cell>
        </row>
        <row r="148">
          <cell r="C148">
            <v>0</v>
          </cell>
        </row>
        <row r="152">
          <cell r="C152">
            <v>2214</v>
          </cell>
          <cell r="E152">
            <v>2206</v>
          </cell>
          <cell r="AL152">
            <v>1875100</v>
          </cell>
        </row>
        <row r="156">
          <cell r="C156">
            <v>666</v>
          </cell>
          <cell r="E156">
            <v>666</v>
          </cell>
        </row>
        <row r="157">
          <cell r="C157">
            <v>22</v>
          </cell>
          <cell r="E157">
            <v>19</v>
          </cell>
        </row>
        <row r="158">
          <cell r="C158">
            <v>0</v>
          </cell>
        </row>
        <row r="201">
          <cell r="C201">
            <v>1077</v>
          </cell>
          <cell r="E201">
            <v>1072</v>
          </cell>
          <cell r="AL201">
            <v>43276640</v>
          </cell>
        </row>
        <row r="202">
          <cell r="C202">
            <v>2105</v>
          </cell>
          <cell r="E202">
            <v>2103</v>
          </cell>
          <cell r="AL202">
            <v>95581350</v>
          </cell>
        </row>
        <row r="203">
          <cell r="C203">
            <v>347</v>
          </cell>
          <cell r="E203">
            <v>342</v>
          </cell>
          <cell r="AL203">
            <v>28905840</v>
          </cell>
        </row>
        <row r="204">
          <cell r="C204">
            <v>408</v>
          </cell>
          <cell r="E204">
            <v>407</v>
          </cell>
          <cell r="AL204">
            <v>34399640</v>
          </cell>
        </row>
        <row r="205">
          <cell r="C205">
            <v>0</v>
          </cell>
          <cell r="AL205">
            <v>0</v>
          </cell>
        </row>
        <row r="206">
          <cell r="C206">
            <v>838</v>
          </cell>
          <cell r="E206">
            <v>834</v>
          </cell>
          <cell r="AL206">
            <v>145924980</v>
          </cell>
        </row>
        <row r="207">
          <cell r="C207">
            <v>11</v>
          </cell>
          <cell r="E207">
            <v>11</v>
          </cell>
          <cell r="AL207">
            <v>1924670</v>
          </cell>
        </row>
        <row r="208">
          <cell r="C208">
            <v>0</v>
          </cell>
          <cell r="AL208">
            <v>0</v>
          </cell>
        </row>
        <row r="209">
          <cell r="C209">
            <v>380</v>
          </cell>
          <cell r="E209">
            <v>376</v>
          </cell>
          <cell r="AL209">
            <v>15197920</v>
          </cell>
        </row>
        <row r="210">
          <cell r="C210">
            <v>219</v>
          </cell>
          <cell r="E210">
            <v>219</v>
          </cell>
          <cell r="AL210">
            <v>1787040</v>
          </cell>
        </row>
        <row r="211">
          <cell r="C211">
            <v>120</v>
          </cell>
          <cell r="E211">
            <v>120</v>
          </cell>
          <cell r="AL211">
            <v>9099600</v>
          </cell>
        </row>
        <row r="212">
          <cell r="C212">
            <v>0</v>
          </cell>
          <cell r="AL212">
            <v>0</v>
          </cell>
        </row>
        <row r="213">
          <cell r="C213">
            <v>0</v>
          </cell>
          <cell r="AL213">
            <v>0</v>
          </cell>
        </row>
        <row r="214">
          <cell r="C214">
            <v>0</v>
          </cell>
          <cell r="AL214">
            <v>0</v>
          </cell>
        </row>
        <row r="215">
          <cell r="C215">
            <v>254</v>
          </cell>
          <cell r="E215">
            <v>254</v>
          </cell>
          <cell r="AL215">
            <v>15313660</v>
          </cell>
        </row>
        <row r="216">
          <cell r="C216">
            <v>477</v>
          </cell>
          <cell r="E216">
            <v>477</v>
          </cell>
          <cell r="AL216">
            <v>47900340</v>
          </cell>
        </row>
        <row r="300">
          <cell r="C300">
            <v>48412</v>
          </cell>
          <cell r="D300">
            <v>47780</v>
          </cell>
          <cell r="E300">
            <v>47780</v>
          </cell>
          <cell r="F300">
            <v>0</v>
          </cell>
          <cell r="G300">
            <v>632</v>
          </cell>
          <cell r="AA300">
            <v>19292</v>
          </cell>
          <cell r="AB300">
            <v>12174</v>
          </cell>
          <cell r="AC300">
            <v>16946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2</v>
          </cell>
          <cell r="AJ300">
            <v>0</v>
          </cell>
          <cell r="AL300">
            <v>94763660</v>
          </cell>
        </row>
        <row r="381">
          <cell r="C381">
            <v>55462</v>
          </cell>
          <cell r="D381">
            <v>55095</v>
          </cell>
          <cell r="E381">
            <v>55095</v>
          </cell>
          <cell r="F381">
            <v>0</v>
          </cell>
          <cell r="G381">
            <v>367</v>
          </cell>
          <cell r="AA381">
            <v>17873</v>
          </cell>
          <cell r="AB381">
            <v>21348</v>
          </cell>
          <cell r="AC381">
            <v>16241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102</v>
          </cell>
          <cell r="AJ381">
            <v>0</v>
          </cell>
          <cell r="AL381">
            <v>96056600</v>
          </cell>
        </row>
        <row r="427">
          <cell r="C427">
            <v>3531</v>
          </cell>
          <cell r="D427">
            <v>3527</v>
          </cell>
          <cell r="E427">
            <v>3527</v>
          </cell>
          <cell r="F427">
            <v>0</v>
          </cell>
          <cell r="G427">
            <v>4</v>
          </cell>
          <cell r="AA427">
            <v>239</v>
          </cell>
          <cell r="AB427">
            <v>3233</v>
          </cell>
          <cell r="AC427">
            <v>59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58</v>
          </cell>
          <cell r="AJ427">
            <v>0</v>
          </cell>
          <cell r="AL427">
            <v>19005800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  <cell r="AL442">
            <v>0</v>
          </cell>
        </row>
        <row r="522">
          <cell r="C522">
            <v>3941</v>
          </cell>
          <cell r="D522">
            <v>3911</v>
          </cell>
          <cell r="E522">
            <v>3911</v>
          </cell>
          <cell r="F522">
            <v>0</v>
          </cell>
          <cell r="G522">
            <v>30</v>
          </cell>
          <cell r="AA522">
            <v>1439</v>
          </cell>
          <cell r="AB522">
            <v>1086</v>
          </cell>
          <cell r="AC522">
            <v>1416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286</v>
          </cell>
          <cell r="AJ522">
            <v>0</v>
          </cell>
          <cell r="AL522">
            <v>23623680</v>
          </cell>
        </row>
        <row r="582">
          <cell r="C582">
            <v>3949</v>
          </cell>
          <cell r="D582">
            <v>3929</v>
          </cell>
          <cell r="E582">
            <v>3929</v>
          </cell>
          <cell r="F582">
            <v>0</v>
          </cell>
          <cell r="G582">
            <v>20</v>
          </cell>
          <cell r="AA582">
            <v>812</v>
          </cell>
          <cell r="AB582">
            <v>2826</v>
          </cell>
          <cell r="AC582">
            <v>311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19</v>
          </cell>
          <cell r="AJ582">
            <v>0</v>
          </cell>
          <cell r="AL582">
            <v>16227710</v>
          </cell>
        </row>
        <row r="602">
          <cell r="C602">
            <v>24</v>
          </cell>
          <cell r="D602">
            <v>24</v>
          </cell>
          <cell r="E602">
            <v>24</v>
          </cell>
          <cell r="F602">
            <v>0</v>
          </cell>
          <cell r="G602">
            <v>0</v>
          </cell>
          <cell r="AA602">
            <v>0</v>
          </cell>
          <cell r="AB602">
            <v>24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L602">
            <v>91200</v>
          </cell>
        </row>
        <row r="650">
          <cell r="C650">
            <v>9635</v>
          </cell>
          <cell r="D650">
            <v>9622</v>
          </cell>
          <cell r="E650">
            <v>9622</v>
          </cell>
          <cell r="F650">
            <v>0</v>
          </cell>
          <cell r="G650">
            <v>13</v>
          </cell>
          <cell r="AA650">
            <v>350</v>
          </cell>
          <cell r="AB650">
            <v>6902</v>
          </cell>
          <cell r="AC650">
            <v>2383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59</v>
          </cell>
          <cell r="AJ650">
            <v>0</v>
          </cell>
          <cell r="AL650">
            <v>89206490</v>
          </cell>
        </row>
        <row r="660">
          <cell r="C660">
            <v>268</v>
          </cell>
          <cell r="D660">
            <v>264</v>
          </cell>
          <cell r="E660">
            <v>264</v>
          </cell>
          <cell r="F660">
            <v>0</v>
          </cell>
          <cell r="G660">
            <v>4</v>
          </cell>
          <cell r="AA660">
            <v>2</v>
          </cell>
          <cell r="AB660">
            <v>9</v>
          </cell>
          <cell r="AC660">
            <v>257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L660">
            <v>695310</v>
          </cell>
        </row>
        <row r="671">
          <cell r="C671">
            <v>7225</v>
          </cell>
          <cell r="D671">
            <v>7183</v>
          </cell>
          <cell r="E671">
            <v>7024</v>
          </cell>
          <cell r="F671">
            <v>159</v>
          </cell>
          <cell r="G671">
            <v>42</v>
          </cell>
          <cell r="AA671">
            <v>4236</v>
          </cell>
          <cell r="AB671">
            <v>1641</v>
          </cell>
          <cell r="AC671">
            <v>1348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</row>
        <row r="721">
          <cell r="C721">
            <v>109</v>
          </cell>
          <cell r="D721">
            <v>109</v>
          </cell>
          <cell r="E721">
            <v>109</v>
          </cell>
          <cell r="F721">
            <v>0</v>
          </cell>
          <cell r="G721">
            <v>0</v>
          </cell>
          <cell r="AA721">
            <v>13</v>
          </cell>
          <cell r="AB721">
            <v>69</v>
          </cell>
          <cell r="AC721">
            <v>27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26</v>
          </cell>
          <cell r="AJ721">
            <v>0</v>
          </cell>
          <cell r="AL721">
            <v>189690</v>
          </cell>
        </row>
        <row r="764">
          <cell r="C764">
            <v>3025</v>
          </cell>
          <cell r="D764">
            <v>3013</v>
          </cell>
          <cell r="E764">
            <v>3013</v>
          </cell>
          <cell r="F764">
            <v>0</v>
          </cell>
          <cell r="G764">
            <v>12</v>
          </cell>
          <cell r="AA764">
            <v>295</v>
          </cell>
          <cell r="AB764">
            <v>2057</v>
          </cell>
          <cell r="AC764">
            <v>673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2</v>
          </cell>
          <cell r="AJ764">
            <v>0</v>
          </cell>
          <cell r="AL764">
            <v>5501780</v>
          </cell>
        </row>
        <row r="824">
          <cell r="C824">
            <v>3053</v>
          </cell>
          <cell r="D824">
            <v>3036</v>
          </cell>
          <cell r="E824">
            <v>3035</v>
          </cell>
          <cell r="F824">
            <v>1</v>
          </cell>
          <cell r="G824">
            <v>17</v>
          </cell>
          <cell r="AA824">
            <v>393</v>
          </cell>
          <cell r="AB824">
            <v>986</v>
          </cell>
          <cell r="AC824">
            <v>1674</v>
          </cell>
          <cell r="AD824">
            <v>17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L824">
            <v>35562110</v>
          </cell>
        </row>
        <row r="847"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L847">
            <v>0</v>
          </cell>
        </row>
        <row r="877">
          <cell r="C877">
            <v>1929</v>
          </cell>
          <cell r="D877">
            <v>1912</v>
          </cell>
          <cell r="E877">
            <v>1912</v>
          </cell>
          <cell r="F877">
            <v>0</v>
          </cell>
          <cell r="G877">
            <v>17</v>
          </cell>
          <cell r="AA877">
            <v>260</v>
          </cell>
          <cell r="AB877">
            <v>426</v>
          </cell>
          <cell r="AC877">
            <v>1243</v>
          </cell>
          <cell r="AD877">
            <v>2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1</v>
          </cell>
          <cell r="AJ877">
            <v>0</v>
          </cell>
          <cell r="AL877">
            <v>118177130</v>
          </cell>
        </row>
        <row r="879">
          <cell r="C879">
            <v>0</v>
          </cell>
          <cell r="D879">
            <v>0</v>
          </cell>
          <cell r="AL879">
            <v>0</v>
          </cell>
        </row>
        <row r="880">
          <cell r="C880">
            <v>44</v>
          </cell>
          <cell r="D880">
            <v>43</v>
          </cell>
          <cell r="E880">
            <v>43</v>
          </cell>
          <cell r="G880">
            <v>1</v>
          </cell>
          <cell r="AA880">
            <v>16</v>
          </cell>
          <cell r="AB880">
            <v>17</v>
          </cell>
          <cell r="AC880">
            <v>11</v>
          </cell>
          <cell r="AL880">
            <v>1020820</v>
          </cell>
        </row>
        <row r="902">
          <cell r="C902">
            <v>1037</v>
          </cell>
          <cell r="D902">
            <v>1029</v>
          </cell>
          <cell r="E902">
            <v>1029</v>
          </cell>
          <cell r="F902">
            <v>0</v>
          </cell>
          <cell r="G902">
            <v>8</v>
          </cell>
          <cell r="AA902">
            <v>332</v>
          </cell>
          <cell r="AB902">
            <v>524</v>
          </cell>
          <cell r="AC902">
            <v>181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1</v>
          </cell>
          <cell r="AJ902">
            <v>0</v>
          </cell>
          <cell r="AL902">
            <v>20433360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27</v>
          </cell>
          <cell r="AJ944">
            <v>0</v>
          </cell>
          <cell r="AL944">
            <v>0</v>
          </cell>
        </row>
        <row r="988">
          <cell r="C988">
            <v>11</v>
          </cell>
          <cell r="D988">
            <v>11</v>
          </cell>
          <cell r="E988">
            <v>11</v>
          </cell>
          <cell r="F988">
            <v>0</v>
          </cell>
          <cell r="G988">
            <v>0</v>
          </cell>
          <cell r="AA988">
            <v>2</v>
          </cell>
          <cell r="AB988">
            <v>9</v>
          </cell>
          <cell r="AC988">
            <v>0</v>
          </cell>
          <cell r="AD988">
            <v>4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L997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L1005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L1014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0</v>
          </cell>
        </row>
        <row r="1031"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L1031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3"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L1054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L1057">
            <v>0</v>
          </cell>
        </row>
        <row r="1065"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L1065">
            <v>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L1071">
            <v>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L1081">
            <v>0</v>
          </cell>
        </row>
        <row r="1101"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4"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L1104">
            <v>0</v>
          </cell>
        </row>
        <row r="1178">
          <cell r="C1178">
            <v>11231</v>
          </cell>
          <cell r="D1178">
            <v>11231</v>
          </cell>
          <cell r="E1178">
            <v>11231</v>
          </cell>
          <cell r="F1178">
            <v>0</v>
          </cell>
          <cell r="G1178">
            <v>0</v>
          </cell>
          <cell r="AA1178">
            <v>7242</v>
          </cell>
          <cell r="AB1178">
            <v>3989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</row>
        <row r="1224">
          <cell r="C1224">
            <v>1701</v>
          </cell>
          <cell r="E1224">
            <v>1681</v>
          </cell>
          <cell r="AL1224">
            <v>62989100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537</v>
          </cell>
          <cell r="AJ1240">
            <v>0</v>
          </cell>
          <cell r="AL1240">
            <v>0</v>
          </cell>
        </row>
        <row r="1242">
          <cell r="C1242">
            <v>316</v>
          </cell>
          <cell r="E1242">
            <v>316</v>
          </cell>
          <cell r="AL1242">
            <v>1090200</v>
          </cell>
        </row>
        <row r="1243">
          <cell r="C1243">
            <v>461</v>
          </cell>
          <cell r="E1243">
            <v>461</v>
          </cell>
          <cell r="AL1243">
            <v>1590450</v>
          </cell>
        </row>
        <row r="1244">
          <cell r="C1244">
            <v>9</v>
          </cell>
          <cell r="E1244">
            <v>9</v>
          </cell>
          <cell r="AL1244">
            <v>123480</v>
          </cell>
        </row>
        <row r="1245">
          <cell r="C1245">
            <v>0</v>
          </cell>
          <cell r="AL1245">
            <v>0</v>
          </cell>
        </row>
        <row r="1246">
          <cell r="C1246">
            <v>3</v>
          </cell>
          <cell r="E1246">
            <v>3</v>
          </cell>
          <cell r="AL1246">
            <v>109350</v>
          </cell>
        </row>
        <row r="1247">
          <cell r="C1247">
            <v>0</v>
          </cell>
          <cell r="AL1247">
            <v>0</v>
          </cell>
        </row>
        <row r="1248">
          <cell r="C1248">
            <v>0</v>
          </cell>
          <cell r="AL1248">
            <v>0</v>
          </cell>
        </row>
        <row r="1256">
          <cell r="C1256">
            <v>0</v>
          </cell>
        </row>
        <row r="1273">
          <cell r="C1273">
            <v>81</v>
          </cell>
          <cell r="E1273">
            <v>81</v>
          </cell>
        </row>
        <row r="1330">
          <cell r="C1330">
            <v>18</v>
          </cell>
          <cell r="D1330">
            <v>18</v>
          </cell>
          <cell r="E1330">
            <v>18</v>
          </cell>
          <cell r="F1330">
            <v>0</v>
          </cell>
          <cell r="G1330">
            <v>0</v>
          </cell>
          <cell r="AA1330">
            <v>9</v>
          </cell>
          <cell r="AB1330">
            <v>9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5</v>
          </cell>
          <cell r="AJ1330">
            <v>0</v>
          </cell>
        </row>
        <row r="1412">
          <cell r="C1412">
            <v>6</v>
          </cell>
          <cell r="H1412">
            <v>5</v>
          </cell>
          <cell r="I1412">
            <v>5</v>
          </cell>
          <cell r="J1412">
            <v>0</v>
          </cell>
          <cell r="K1412">
            <v>0</v>
          </cell>
          <cell r="L1412">
            <v>1</v>
          </cell>
          <cell r="M1412">
            <v>0</v>
          </cell>
          <cell r="N1412">
            <v>0</v>
          </cell>
          <cell r="P1412">
            <v>0</v>
          </cell>
          <cell r="Q1412">
            <v>1</v>
          </cell>
          <cell r="S1412">
            <v>0</v>
          </cell>
          <cell r="T1412">
            <v>5</v>
          </cell>
          <cell r="V1412">
            <v>0</v>
          </cell>
          <cell r="W1412">
            <v>0</v>
          </cell>
          <cell r="Y1412">
            <v>0</v>
          </cell>
          <cell r="Z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L1412">
            <v>1047420</v>
          </cell>
        </row>
        <row r="1461">
          <cell r="C1461">
            <v>398</v>
          </cell>
          <cell r="D1461">
            <v>398</v>
          </cell>
          <cell r="E1461">
            <v>397</v>
          </cell>
          <cell r="F1461">
            <v>1</v>
          </cell>
          <cell r="G1461">
            <v>0</v>
          </cell>
          <cell r="AA1461">
            <v>18</v>
          </cell>
          <cell r="AB1461">
            <v>380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547">
          <cell r="C1547">
            <v>161</v>
          </cell>
          <cell r="H1547">
            <v>103</v>
          </cell>
          <cell r="I1547">
            <v>97</v>
          </cell>
          <cell r="J1547">
            <v>6</v>
          </cell>
          <cell r="K1547">
            <v>1</v>
          </cell>
          <cell r="L1547">
            <v>57</v>
          </cell>
          <cell r="M1547">
            <v>0</v>
          </cell>
          <cell r="N1547">
            <v>0</v>
          </cell>
          <cell r="P1547">
            <v>0</v>
          </cell>
          <cell r="Q1547">
            <v>7</v>
          </cell>
          <cell r="S1547">
            <v>0</v>
          </cell>
          <cell r="T1547">
            <v>91</v>
          </cell>
          <cell r="V1547">
            <v>0</v>
          </cell>
          <cell r="W1547">
            <v>0</v>
          </cell>
          <cell r="Y1547">
            <v>0</v>
          </cell>
          <cell r="Z1547">
            <v>0</v>
          </cell>
          <cell r="AD1547">
            <v>0</v>
          </cell>
          <cell r="AE1547">
            <v>113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L1547">
            <v>34411055</v>
          </cell>
        </row>
        <row r="1618">
          <cell r="C1618">
            <v>771</v>
          </cell>
          <cell r="D1618">
            <v>771</v>
          </cell>
          <cell r="E1618">
            <v>770</v>
          </cell>
          <cell r="F1618">
            <v>1</v>
          </cell>
          <cell r="G1618">
            <v>0</v>
          </cell>
          <cell r="AA1618">
            <v>473</v>
          </cell>
          <cell r="AB1618">
            <v>291</v>
          </cell>
          <cell r="AC1618">
            <v>5</v>
          </cell>
          <cell r="AD1618">
            <v>5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</row>
        <row r="1728">
          <cell r="C1728">
            <v>55</v>
          </cell>
          <cell r="H1728">
            <v>48</v>
          </cell>
          <cell r="I1728">
            <v>33</v>
          </cell>
          <cell r="J1728">
            <v>15</v>
          </cell>
          <cell r="K1728">
            <v>0</v>
          </cell>
          <cell r="L1728">
            <v>5</v>
          </cell>
          <cell r="M1728">
            <v>2</v>
          </cell>
          <cell r="N1728">
            <v>0</v>
          </cell>
          <cell r="P1728">
            <v>13</v>
          </cell>
          <cell r="Q1728">
            <v>17</v>
          </cell>
          <cell r="S1728">
            <v>0</v>
          </cell>
          <cell r="T1728">
            <v>0</v>
          </cell>
          <cell r="V1728">
            <v>0</v>
          </cell>
          <cell r="W1728">
            <v>0</v>
          </cell>
          <cell r="Y1728">
            <v>0</v>
          </cell>
          <cell r="Z1728">
            <v>0</v>
          </cell>
          <cell r="AD1728">
            <v>2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L1728">
            <v>3465485</v>
          </cell>
        </row>
        <row r="1730">
          <cell r="C1730">
            <v>1</v>
          </cell>
          <cell r="D1730">
            <v>1</v>
          </cell>
          <cell r="E1730">
            <v>1</v>
          </cell>
          <cell r="F1730">
            <v>0</v>
          </cell>
          <cell r="G1730">
            <v>0</v>
          </cell>
          <cell r="AA1730">
            <v>0</v>
          </cell>
          <cell r="AB1730">
            <v>1</v>
          </cell>
          <cell r="AC1730">
            <v>0</v>
          </cell>
        </row>
        <row r="1792">
          <cell r="C1792">
            <v>5</v>
          </cell>
          <cell r="H1792">
            <v>4</v>
          </cell>
          <cell r="I1792">
            <v>4</v>
          </cell>
          <cell r="J1792">
            <v>0</v>
          </cell>
          <cell r="K1792">
            <v>0</v>
          </cell>
          <cell r="L1792">
            <v>1</v>
          </cell>
          <cell r="M1792">
            <v>0</v>
          </cell>
          <cell r="N1792">
            <v>0</v>
          </cell>
          <cell r="P1792">
            <v>0</v>
          </cell>
          <cell r="Q1792">
            <v>4</v>
          </cell>
          <cell r="S1792">
            <v>0</v>
          </cell>
          <cell r="T1792">
            <v>0</v>
          </cell>
          <cell r="V1792">
            <v>0</v>
          </cell>
          <cell r="W1792">
            <v>0</v>
          </cell>
          <cell r="Y1792">
            <v>0</v>
          </cell>
          <cell r="Z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L1792">
            <v>1082570</v>
          </cell>
        </row>
        <row r="1866">
          <cell r="C1866">
            <v>33</v>
          </cell>
          <cell r="H1866">
            <v>30</v>
          </cell>
          <cell r="I1866">
            <v>30</v>
          </cell>
          <cell r="J1866">
            <v>0</v>
          </cell>
          <cell r="K1866">
            <v>0</v>
          </cell>
          <cell r="L1866">
            <v>3</v>
          </cell>
          <cell r="M1866">
            <v>0</v>
          </cell>
          <cell r="N1866">
            <v>0</v>
          </cell>
          <cell r="P1866">
            <v>0</v>
          </cell>
          <cell r="Q1866">
            <v>2</v>
          </cell>
          <cell r="S1866">
            <v>0</v>
          </cell>
          <cell r="T1866">
            <v>1</v>
          </cell>
          <cell r="V1866">
            <v>0</v>
          </cell>
          <cell r="W1866">
            <v>0</v>
          </cell>
          <cell r="Y1866">
            <v>0</v>
          </cell>
          <cell r="Z1866">
            <v>4</v>
          </cell>
          <cell r="AD1866">
            <v>1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L1866">
            <v>2366105</v>
          </cell>
        </row>
        <row r="1883">
          <cell r="C1883">
            <v>4</v>
          </cell>
          <cell r="D1883">
            <v>4</v>
          </cell>
          <cell r="E1883">
            <v>4</v>
          </cell>
          <cell r="F1883">
            <v>0</v>
          </cell>
          <cell r="G1883">
            <v>0</v>
          </cell>
          <cell r="AA1883">
            <v>0</v>
          </cell>
          <cell r="AB1883">
            <v>4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</row>
        <row r="1909">
          <cell r="C1909">
            <v>31</v>
          </cell>
          <cell r="H1909">
            <v>29</v>
          </cell>
          <cell r="I1909">
            <v>28</v>
          </cell>
          <cell r="J1909">
            <v>1</v>
          </cell>
          <cell r="K1909">
            <v>0</v>
          </cell>
          <cell r="L1909">
            <v>2</v>
          </cell>
          <cell r="M1909">
            <v>0</v>
          </cell>
          <cell r="N1909">
            <v>0</v>
          </cell>
          <cell r="P1909">
            <v>0</v>
          </cell>
          <cell r="Q1909">
            <v>0</v>
          </cell>
          <cell r="S1909">
            <v>0</v>
          </cell>
          <cell r="T1909">
            <v>0</v>
          </cell>
          <cell r="V1909">
            <v>0</v>
          </cell>
          <cell r="W1909">
            <v>0</v>
          </cell>
          <cell r="Y1909">
            <v>0</v>
          </cell>
          <cell r="Z1909">
            <v>0</v>
          </cell>
          <cell r="AD1909">
            <v>0</v>
          </cell>
          <cell r="AE1909">
            <v>0</v>
          </cell>
          <cell r="AF1909">
            <v>0</v>
          </cell>
          <cell r="AG1909">
            <v>0</v>
          </cell>
          <cell r="AH1909">
            <v>0</v>
          </cell>
          <cell r="AI1909">
            <v>0</v>
          </cell>
          <cell r="AJ1909">
            <v>0</v>
          </cell>
          <cell r="AL1909">
            <v>1945845</v>
          </cell>
        </row>
        <row r="1983">
          <cell r="C1983">
            <v>999</v>
          </cell>
          <cell r="D1983">
            <v>990</v>
          </cell>
          <cell r="E1983">
            <v>986</v>
          </cell>
          <cell r="F1983">
            <v>4</v>
          </cell>
          <cell r="G1983">
            <v>9</v>
          </cell>
          <cell r="AA1983">
            <v>297</v>
          </cell>
          <cell r="AB1983">
            <v>468</v>
          </cell>
          <cell r="AC1983">
            <v>234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</row>
        <row r="2057">
          <cell r="P2057">
            <v>0</v>
          </cell>
          <cell r="Q2057">
            <v>6</v>
          </cell>
          <cell r="S2057">
            <v>0</v>
          </cell>
          <cell r="T2057">
            <v>2</v>
          </cell>
          <cell r="V2057">
            <v>0</v>
          </cell>
          <cell r="W2057">
            <v>0</v>
          </cell>
          <cell r="Y2057">
            <v>0</v>
          </cell>
          <cell r="Z2057">
            <v>0</v>
          </cell>
        </row>
        <row r="2067">
          <cell r="P2067">
            <v>0</v>
          </cell>
          <cell r="Q2067">
            <v>0</v>
          </cell>
          <cell r="S2067">
            <v>0</v>
          </cell>
          <cell r="T2067">
            <v>0</v>
          </cell>
          <cell r="V2067">
            <v>0</v>
          </cell>
          <cell r="W2067">
            <v>0</v>
          </cell>
          <cell r="Y2067">
            <v>0</v>
          </cell>
          <cell r="Z2067">
            <v>0</v>
          </cell>
        </row>
        <row r="2068">
          <cell r="C2068">
            <v>8</v>
          </cell>
          <cell r="H2068">
            <v>8</v>
          </cell>
          <cell r="I2068">
            <v>6</v>
          </cell>
          <cell r="J2068">
            <v>2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L2068">
            <v>9348610</v>
          </cell>
        </row>
        <row r="2167">
          <cell r="P2167">
            <v>0</v>
          </cell>
          <cell r="Q2167">
            <v>2</v>
          </cell>
          <cell r="S2167">
            <v>0</v>
          </cell>
          <cell r="T2167">
            <v>0</v>
          </cell>
          <cell r="V2167">
            <v>0</v>
          </cell>
          <cell r="W2167">
            <v>0</v>
          </cell>
          <cell r="Y2167">
            <v>0</v>
          </cell>
          <cell r="Z2167">
            <v>3</v>
          </cell>
        </row>
        <row r="2169">
          <cell r="P2169">
            <v>0</v>
          </cell>
          <cell r="Q2169">
            <v>0</v>
          </cell>
          <cell r="S2169">
            <v>0</v>
          </cell>
          <cell r="T2169">
            <v>0</v>
          </cell>
          <cell r="V2169">
            <v>0</v>
          </cell>
          <cell r="W2169">
            <v>0</v>
          </cell>
          <cell r="Y2169">
            <v>0</v>
          </cell>
          <cell r="Z2169">
            <v>0</v>
          </cell>
        </row>
        <row r="2170">
          <cell r="C2170">
            <v>7</v>
          </cell>
          <cell r="H2170">
            <v>5</v>
          </cell>
          <cell r="I2170">
            <v>5</v>
          </cell>
          <cell r="J2170">
            <v>0</v>
          </cell>
          <cell r="K2170">
            <v>0</v>
          </cell>
          <cell r="L2170">
            <v>2</v>
          </cell>
          <cell r="M2170">
            <v>0</v>
          </cell>
          <cell r="N2170">
            <v>0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L2170">
            <v>2052815</v>
          </cell>
        </row>
        <row r="2212">
          <cell r="C2212">
            <v>18866</v>
          </cell>
          <cell r="D2212">
            <v>18866</v>
          </cell>
          <cell r="E2212">
            <v>18473</v>
          </cell>
          <cell r="F2212">
            <v>393</v>
          </cell>
          <cell r="G2212">
            <v>0</v>
          </cell>
          <cell r="AA2212">
            <v>18852</v>
          </cell>
          <cell r="AB2212">
            <v>14</v>
          </cell>
          <cell r="AC2212">
            <v>0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0</v>
          </cell>
          <cell r="AJ2212">
            <v>0</v>
          </cell>
        </row>
        <row r="2282">
          <cell r="C2282">
            <v>403</v>
          </cell>
          <cell r="D2282">
            <v>403</v>
          </cell>
          <cell r="E2282">
            <v>403</v>
          </cell>
          <cell r="F2282">
            <v>0</v>
          </cell>
          <cell r="G2282">
            <v>0</v>
          </cell>
          <cell r="AA2282">
            <v>182</v>
          </cell>
          <cell r="AB2282">
            <v>201</v>
          </cell>
          <cell r="AC2282">
            <v>20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6</v>
          </cell>
          <cell r="AI2282">
            <v>6</v>
          </cell>
          <cell r="AJ2282">
            <v>0</v>
          </cell>
        </row>
        <row r="2392">
          <cell r="P2392">
            <v>1</v>
          </cell>
          <cell r="Q2392">
            <v>71</v>
          </cell>
          <cell r="S2392">
            <v>3</v>
          </cell>
          <cell r="T2392">
            <v>35</v>
          </cell>
          <cell r="V2392">
            <v>0</v>
          </cell>
          <cell r="W2392">
            <v>1</v>
          </cell>
          <cell r="Y2392">
            <v>8</v>
          </cell>
          <cell r="Z2392">
            <v>72</v>
          </cell>
        </row>
        <row r="2397">
          <cell r="P2397">
            <v>0</v>
          </cell>
          <cell r="Q2397">
            <v>0</v>
          </cell>
          <cell r="S2397">
            <v>0</v>
          </cell>
          <cell r="T2397">
            <v>0</v>
          </cell>
          <cell r="V2397">
            <v>0</v>
          </cell>
          <cell r="W2397">
            <v>0</v>
          </cell>
          <cell r="Y2397">
            <v>0</v>
          </cell>
          <cell r="Z2397">
            <v>0</v>
          </cell>
        </row>
        <row r="2398">
          <cell r="C2398">
            <v>191</v>
          </cell>
          <cell r="H2398">
            <v>161</v>
          </cell>
          <cell r="I2398">
            <v>116</v>
          </cell>
          <cell r="J2398">
            <v>45</v>
          </cell>
          <cell r="K2398">
            <v>4</v>
          </cell>
          <cell r="L2398">
            <v>21</v>
          </cell>
          <cell r="M2398">
            <v>4</v>
          </cell>
          <cell r="N2398">
            <v>1</v>
          </cell>
          <cell r="AD2398">
            <v>0</v>
          </cell>
          <cell r="AE2398">
            <v>0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L2398">
            <v>42890380</v>
          </cell>
        </row>
        <row r="2438">
          <cell r="C2438">
            <v>25</v>
          </cell>
          <cell r="H2438">
            <v>17</v>
          </cell>
          <cell r="I2438">
            <v>3</v>
          </cell>
          <cell r="J2438">
            <v>14</v>
          </cell>
          <cell r="K2438">
            <v>3</v>
          </cell>
          <cell r="L2438">
            <v>1</v>
          </cell>
          <cell r="M2438">
            <v>4</v>
          </cell>
          <cell r="N2438">
            <v>0</v>
          </cell>
          <cell r="P2438">
            <v>0</v>
          </cell>
          <cell r="Q2438">
            <v>15</v>
          </cell>
          <cell r="S2438">
            <v>0</v>
          </cell>
          <cell r="T2438">
            <v>10</v>
          </cell>
          <cell r="V2438">
            <v>0</v>
          </cell>
          <cell r="W2438">
            <v>0</v>
          </cell>
          <cell r="Y2438">
            <v>0</v>
          </cell>
          <cell r="Z2438">
            <v>0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H2438">
            <v>0</v>
          </cell>
          <cell r="AI2438">
            <v>0</v>
          </cell>
          <cell r="AJ2438">
            <v>0</v>
          </cell>
          <cell r="AL2438">
            <v>1081305</v>
          </cell>
        </row>
        <row r="2467">
          <cell r="C2467">
            <v>496</v>
          </cell>
          <cell r="D2467">
            <v>494</v>
          </cell>
          <cell r="E2467">
            <v>436</v>
          </cell>
          <cell r="F2467">
            <v>58</v>
          </cell>
          <cell r="G2467">
            <v>2</v>
          </cell>
          <cell r="AA2467">
            <v>402</v>
          </cell>
          <cell r="AB2467">
            <v>5</v>
          </cell>
          <cell r="AC2467">
            <v>89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9</v>
          </cell>
          <cell r="AJ2467">
            <v>0</v>
          </cell>
        </row>
        <row r="2470">
          <cell r="C2470">
            <v>18</v>
          </cell>
          <cell r="D2470">
            <v>18</v>
          </cell>
          <cell r="E2470">
            <v>18</v>
          </cell>
          <cell r="F2470">
            <v>0</v>
          </cell>
          <cell r="G2470">
            <v>0</v>
          </cell>
          <cell r="AA2470">
            <v>18</v>
          </cell>
          <cell r="AB2470">
            <v>0</v>
          </cell>
          <cell r="AC2470">
            <v>0</v>
          </cell>
          <cell r="AL2470">
            <v>954000</v>
          </cell>
        </row>
        <row r="2471">
          <cell r="C2471">
            <v>0</v>
          </cell>
          <cell r="D2471">
            <v>0</v>
          </cell>
          <cell r="AL2471">
            <v>0</v>
          </cell>
        </row>
        <row r="2472">
          <cell r="C2472">
            <v>0</v>
          </cell>
          <cell r="D2472">
            <v>0</v>
          </cell>
          <cell r="AL2472">
            <v>0</v>
          </cell>
        </row>
        <row r="2473">
          <cell r="C2473">
            <v>0</v>
          </cell>
          <cell r="D2473">
            <v>0</v>
          </cell>
          <cell r="AL2473">
            <v>0</v>
          </cell>
        </row>
        <row r="2474">
          <cell r="C2474">
            <v>0</v>
          </cell>
          <cell r="D2474">
            <v>0</v>
          </cell>
          <cell r="AL2474">
            <v>0</v>
          </cell>
        </row>
        <row r="2475">
          <cell r="C2475">
            <v>0</v>
          </cell>
          <cell r="D2475">
            <v>0</v>
          </cell>
          <cell r="AL2475">
            <v>0</v>
          </cell>
        </row>
        <row r="2476">
          <cell r="C2476">
            <v>0</v>
          </cell>
          <cell r="D2476">
            <v>0</v>
          </cell>
          <cell r="AL2476">
            <v>0</v>
          </cell>
        </row>
        <row r="2477">
          <cell r="C2477">
            <v>0</v>
          </cell>
          <cell r="D2477">
            <v>0</v>
          </cell>
          <cell r="AL2477">
            <v>0</v>
          </cell>
        </row>
        <row r="2478">
          <cell r="C2478">
            <v>0</v>
          </cell>
          <cell r="D2478">
            <v>0</v>
          </cell>
          <cell r="AL2478">
            <v>0</v>
          </cell>
        </row>
        <row r="2479">
          <cell r="C2479">
            <v>0</v>
          </cell>
          <cell r="D2479">
            <v>0</v>
          </cell>
          <cell r="AL2479">
            <v>0</v>
          </cell>
        </row>
        <row r="2480">
          <cell r="C2480">
            <v>0</v>
          </cell>
          <cell r="D2480">
            <v>0</v>
          </cell>
          <cell r="AL2480">
            <v>0</v>
          </cell>
        </row>
        <row r="2561">
          <cell r="C2561">
            <v>66</v>
          </cell>
          <cell r="H2561">
            <v>57</v>
          </cell>
          <cell r="I2561">
            <v>38</v>
          </cell>
          <cell r="J2561">
            <v>19</v>
          </cell>
          <cell r="K2561">
            <v>1</v>
          </cell>
          <cell r="L2561">
            <v>5</v>
          </cell>
          <cell r="M2561">
            <v>3</v>
          </cell>
          <cell r="N2561">
            <v>0</v>
          </cell>
          <cell r="P2561">
            <v>9</v>
          </cell>
          <cell r="Q2561">
            <v>29</v>
          </cell>
          <cell r="S2561">
            <v>23</v>
          </cell>
          <cell r="T2561">
            <v>5</v>
          </cell>
          <cell r="V2561">
            <v>0</v>
          </cell>
          <cell r="W2561">
            <v>0</v>
          </cell>
          <cell r="Y2561">
            <v>0</v>
          </cell>
          <cell r="Z2561">
            <v>0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H2561">
            <v>0</v>
          </cell>
          <cell r="AI2561">
            <v>0</v>
          </cell>
          <cell r="AJ2561">
            <v>0</v>
          </cell>
          <cell r="AL2561">
            <v>10739010</v>
          </cell>
        </row>
        <row r="2593">
          <cell r="C2593">
            <v>828</v>
          </cell>
          <cell r="D2593">
            <v>826</v>
          </cell>
          <cell r="E2593">
            <v>696</v>
          </cell>
          <cell r="F2593">
            <v>130</v>
          </cell>
          <cell r="G2593">
            <v>2</v>
          </cell>
          <cell r="AA2593">
            <v>707</v>
          </cell>
          <cell r="AB2593">
            <v>76</v>
          </cell>
          <cell r="AC2593">
            <v>45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H2593">
            <v>0</v>
          </cell>
          <cell r="AI2593">
            <v>0</v>
          </cell>
          <cell r="AJ2593">
            <v>0</v>
          </cell>
        </row>
        <row r="2600">
          <cell r="C2600">
            <v>19</v>
          </cell>
          <cell r="H2600">
            <v>17</v>
          </cell>
          <cell r="I2600">
            <v>17</v>
          </cell>
          <cell r="J2600">
            <v>0</v>
          </cell>
          <cell r="K2600">
            <v>1</v>
          </cell>
          <cell r="L2600">
            <v>1</v>
          </cell>
          <cell r="M2600">
            <v>0</v>
          </cell>
          <cell r="N2600">
            <v>0</v>
          </cell>
          <cell r="P2600">
            <v>0</v>
          </cell>
          <cell r="Q2600">
            <v>11</v>
          </cell>
          <cell r="S2600">
            <v>1</v>
          </cell>
          <cell r="T2600">
            <v>7</v>
          </cell>
          <cell r="V2600">
            <v>0</v>
          </cell>
          <cell r="W2600">
            <v>0</v>
          </cell>
          <cell r="Y2600">
            <v>0</v>
          </cell>
          <cell r="Z2600">
            <v>0</v>
          </cell>
          <cell r="AD2600">
            <v>0</v>
          </cell>
          <cell r="AE2600">
            <v>2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L2600">
            <v>4566220</v>
          </cell>
        </row>
        <row r="2640">
          <cell r="C2640">
            <v>72</v>
          </cell>
          <cell r="H2640">
            <v>54</v>
          </cell>
          <cell r="I2640">
            <v>44</v>
          </cell>
          <cell r="J2640">
            <v>10</v>
          </cell>
          <cell r="K2640">
            <v>2</v>
          </cell>
          <cell r="L2640">
            <v>12</v>
          </cell>
          <cell r="M2640">
            <v>4</v>
          </cell>
          <cell r="N2640">
            <v>0</v>
          </cell>
          <cell r="P2640">
            <v>0</v>
          </cell>
          <cell r="Q2640">
            <v>45</v>
          </cell>
          <cell r="S2640">
            <v>0</v>
          </cell>
          <cell r="T2640">
            <v>17</v>
          </cell>
          <cell r="V2640">
            <v>0</v>
          </cell>
          <cell r="W2640">
            <v>0</v>
          </cell>
          <cell r="Y2640">
            <v>0</v>
          </cell>
          <cell r="Z2640">
            <v>9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L2640">
            <v>9508795</v>
          </cell>
        </row>
        <row r="2642">
          <cell r="C2642">
            <v>17</v>
          </cell>
        </row>
        <row r="2643">
          <cell r="C2643">
            <v>23</v>
          </cell>
        </row>
        <row r="2644">
          <cell r="C2644">
            <v>6</v>
          </cell>
        </row>
        <row r="2646">
          <cell r="C2646">
            <v>82</v>
          </cell>
          <cell r="H2646">
            <v>76</v>
          </cell>
          <cell r="I2646">
            <v>17</v>
          </cell>
          <cell r="J2646">
            <v>59</v>
          </cell>
          <cell r="K2646">
            <v>6</v>
          </cell>
          <cell r="AL2646">
            <v>2794120</v>
          </cell>
        </row>
        <row r="2647">
          <cell r="C2647">
            <v>0</v>
          </cell>
          <cell r="H2647">
            <v>0</v>
          </cell>
          <cell r="AL2647">
            <v>0</v>
          </cell>
        </row>
        <row r="2648">
          <cell r="C2648">
            <v>0</v>
          </cell>
          <cell r="H2648">
            <v>0</v>
          </cell>
          <cell r="AL2648">
            <v>0</v>
          </cell>
        </row>
        <row r="2649">
          <cell r="C2649">
            <v>0</v>
          </cell>
          <cell r="H2649">
            <v>0</v>
          </cell>
          <cell r="AL2649">
            <v>0</v>
          </cell>
        </row>
        <row r="2650">
          <cell r="C2650">
            <v>0</v>
          </cell>
          <cell r="H2650">
            <v>0</v>
          </cell>
          <cell r="AL2650">
            <v>0</v>
          </cell>
        </row>
        <row r="2651">
          <cell r="C2651">
            <v>0</v>
          </cell>
          <cell r="H2651">
            <v>0</v>
          </cell>
          <cell r="AL2651">
            <v>0</v>
          </cell>
        </row>
        <row r="2652">
          <cell r="C2652">
            <v>0</v>
          </cell>
          <cell r="H2652">
            <v>0</v>
          </cell>
          <cell r="AL2652">
            <v>0</v>
          </cell>
        </row>
        <row r="2653">
          <cell r="C2653">
            <v>48</v>
          </cell>
          <cell r="E2653">
            <v>45</v>
          </cell>
          <cell r="AL2653">
            <v>7395750</v>
          </cell>
        </row>
        <row r="2654">
          <cell r="C2654">
            <v>0</v>
          </cell>
          <cell r="AL2654">
            <v>0</v>
          </cell>
        </row>
        <row r="2655">
          <cell r="P2655">
            <v>0</v>
          </cell>
          <cell r="Q2655">
            <v>54</v>
          </cell>
          <cell r="S2655">
            <v>0</v>
          </cell>
          <cell r="T2655">
            <v>0</v>
          </cell>
          <cell r="V2655">
            <v>0</v>
          </cell>
          <cell r="W2655">
            <v>0</v>
          </cell>
          <cell r="Y2655">
            <v>0</v>
          </cell>
          <cell r="Z2655">
            <v>28</v>
          </cell>
        </row>
        <row r="2674">
          <cell r="C2674">
            <v>416</v>
          </cell>
          <cell r="D2674">
            <v>416</v>
          </cell>
          <cell r="E2674">
            <v>416</v>
          </cell>
          <cell r="F2674">
            <v>0</v>
          </cell>
          <cell r="G2674">
            <v>0</v>
          </cell>
          <cell r="AA2674">
            <v>2</v>
          </cell>
          <cell r="AB2674">
            <v>379</v>
          </cell>
          <cell r="AC2674">
            <v>35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</row>
        <row r="2882">
          <cell r="P2882">
            <v>4</v>
          </cell>
          <cell r="Q2882">
            <v>65</v>
          </cell>
          <cell r="S2882">
            <v>4</v>
          </cell>
          <cell r="T2882">
            <v>19</v>
          </cell>
          <cell r="V2882">
            <v>0</v>
          </cell>
          <cell r="W2882">
            <v>0</v>
          </cell>
          <cell r="Y2882">
            <v>1</v>
          </cell>
          <cell r="Z2882">
            <v>6</v>
          </cell>
        </row>
        <row r="2885">
          <cell r="C2885">
            <v>2</v>
          </cell>
          <cell r="I2885">
            <v>2</v>
          </cell>
        </row>
        <row r="2886">
          <cell r="C2886">
            <v>3</v>
          </cell>
          <cell r="I2886">
            <v>3</v>
          </cell>
        </row>
        <row r="2887">
          <cell r="C2887">
            <v>4</v>
          </cell>
          <cell r="I2887">
            <v>4</v>
          </cell>
        </row>
        <row r="2889">
          <cell r="C2889">
            <v>104</v>
          </cell>
          <cell r="H2889">
            <v>95</v>
          </cell>
          <cell r="I2889">
            <v>93</v>
          </cell>
          <cell r="J2889">
            <v>2</v>
          </cell>
          <cell r="K2889">
            <v>1</v>
          </cell>
          <cell r="L2889">
            <v>7</v>
          </cell>
          <cell r="M2889">
            <v>0</v>
          </cell>
          <cell r="N2889">
            <v>1</v>
          </cell>
          <cell r="AD2889">
            <v>0</v>
          </cell>
          <cell r="AE2889">
            <v>19</v>
          </cell>
          <cell r="AF2889">
            <v>0</v>
          </cell>
          <cell r="AG2889">
            <v>0</v>
          </cell>
          <cell r="AH2889">
            <v>0</v>
          </cell>
          <cell r="AI2889">
            <v>0</v>
          </cell>
          <cell r="AJ2889">
            <v>0</v>
          </cell>
          <cell r="AL2889">
            <v>43034000</v>
          </cell>
        </row>
        <row r="2894">
          <cell r="C2894">
            <v>5</v>
          </cell>
          <cell r="H2894">
            <v>1</v>
          </cell>
          <cell r="I2894">
            <v>1</v>
          </cell>
          <cell r="J2894">
            <v>0</v>
          </cell>
          <cell r="K2894">
            <v>0</v>
          </cell>
          <cell r="L2894">
            <v>4</v>
          </cell>
          <cell r="M2894">
            <v>0</v>
          </cell>
          <cell r="N2894">
            <v>0</v>
          </cell>
          <cell r="P2894">
            <v>0</v>
          </cell>
          <cell r="Q2894">
            <v>5</v>
          </cell>
          <cell r="S2894">
            <v>0</v>
          </cell>
          <cell r="T2894">
            <v>0</v>
          </cell>
          <cell r="V2894">
            <v>0</v>
          </cell>
          <cell r="W2894">
            <v>0</v>
          </cell>
          <cell r="Y2894">
            <v>0</v>
          </cell>
          <cell r="Z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H2894">
            <v>0</v>
          </cell>
          <cell r="AI2894">
            <v>0</v>
          </cell>
          <cell r="AJ2894">
            <v>0</v>
          </cell>
          <cell r="AL2894">
            <v>68740</v>
          </cell>
        </row>
        <row r="2960">
          <cell r="C2960">
            <v>37</v>
          </cell>
          <cell r="E2960">
            <v>37</v>
          </cell>
        </row>
        <row r="2964">
          <cell r="C2964">
            <v>38</v>
          </cell>
          <cell r="E2964">
            <v>35</v>
          </cell>
          <cell r="AL2964">
            <v>1247750</v>
          </cell>
        </row>
        <row r="2970">
          <cell r="C2970">
            <v>817</v>
          </cell>
          <cell r="E2970">
            <v>618</v>
          </cell>
        </row>
        <row r="2972">
          <cell r="C2972">
            <v>124</v>
          </cell>
          <cell r="E2972">
            <v>124</v>
          </cell>
          <cell r="AL2972">
            <v>2912760</v>
          </cell>
        </row>
        <row r="2973">
          <cell r="C2973">
            <v>262</v>
          </cell>
          <cell r="E2973">
            <v>262</v>
          </cell>
          <cell r="AL2973">
            <v>19359180</v>
          </cell>
        </row>
        <row r="2974">
          <cell r="C2974">
            <v>0</v>
          </cell>
          <cell r="AL2974">
            <v>0</v>
          </cell>
        </row>
        <row r="2975">
          <cell r="C2975">
            <v>237</v>
          </cell>
          <cell r="E2975">
            <v>233</v>
          </cell>
          <cell r="AL2975">
            <v>752590</v>
          </cell>
        </row>
        <row r="2976">
          <cell r="C2976">
            <v>0</v>
          </cell>
          <cell r="AL2976">
            <v>0</v>
          </cell>
        </row>
        <row r="2977">
          <cell r="C2977">
            <v>0</v>
          </cell>
          <cell r="AL2977">
            <v>0</v>
          </cell>
        </row>
        <row r="2978">
          <cell r="C2978">
            <v>0</v>
          </cell>
          <cell r="AL2978">
            <v>0</v>
          </cell>
        </row>
        <row r="2997">
          <cell r="C2997">
            <v>853</v>
          </cell>
          <cell r="E2997">
            <v>853</v>
          </cell>
          <cell r="AL2997">
            <v>3635500</v>
          </cell>
        </row>
        <row r="3016">
          <cell r="C3016">
            <v>736</v>
          </cell>
          <cell r="E3016">
            <v>736</v>
          </cell>
          <cell r="AL3016">
            <v>2590720</v>
          </cell>
        </row>
        <row r="3034">
          <cell r="C3034">
            <v>197</v>
          </cell>
          <cell r="E3034">
            <v>197</v>
          </cell>
          <cell r="AL3034">
            <v>1797570</v>
          </cell>
        </row>
        <row r="3066">
          <cell r="C3066">
            <v>66</v>
          </cell>
          <cell r="E3066">
            <v>66</v>
          </cell>
          <cell r="AL3066">
            <v>4704570</v>
          </cell>
        </row>
        <row r="3094">
          <cell r="C3094">
            <v>76</v>
          </cell>
          <cell r="I3094">
            <v>41</v>
          </cell>
          <cell r="L3094">
            <v>35</v>
          </cell>
          <cell r="P3094">
            <v>0</v>
          </cell>
          <cell r="Q3094">
            <v>1</v>
          </cell>
          <cell r="S3094">
            <v>0</v>
          </cell>
          <cell r="T3094">
            <v>0</v>
          </cell>
          <cell r="V3094">
            <v>0</v>
          </cell>
          <cell r="W3094">
            <v>0</v>
          </cell>
          <cell r="Y3094">
            <v>0</v>
          </cell>
          <cell r="Z3094">
            <v>0</v>
          </cell>
          <cell r="AD3094">
            <v>0</v>
          </cell>
          <cell r="AE3094">
            <v>0</v>
          </cell>
          <cell r="AF3094">
            <v>0</v>
          </cell>
          <cell r="AG3094">
            <v>0</v>
          </cell>
          <cell r="AH3094">
            <v>0</v>
          </cell>
          <cell r="AI3094">
            <v>0</v>
          </cell>
          <cell r="AJ3094">
            <v>0</v>
          </cell>
          <cell r="AL3094">
            <v>1431030</v>
          </cell>
        </row>
        <row r="3105">
          <cell r="C3105">
            <v>79</v>
          </cell>
          <cell r="H3105">
            <v>44</v>
          </cell>
          <cell r="I3105">
            <v>44</v>
          </cell>
          <cell r="J3105">
            <v>0</v>
          </cell>
          <cell r="K3105">
            <v>0</v>
          </cell>
          <cell r="L3105">
            <v>35</v>
          </cell>
          <cell r="M3105">
            <v>0</v>
          </cell>
          <cell r="N3105">
            <v>0</v>
          </cell>
        </row>
        <row r="3155">
          <cell r="C3155">
            <v>0</v>
          </cell>
        </row>
        <row r="3158">
          <cell r="C3158">
            <v>538</v>
          </cell>
          <cell r="E3158">
            <v>538</v>
          </cell>
          <cell r="AL3158">
            <v>13240180</v>
          </cell>
        </row>
        <row r="3159">
          <cell r="C3159">
            <v>43</v>
          </cell>
          <cell r="E3159">
            <v>43</v>
          </cell>
          <cell r="AL3159">
            <v>13265500</v>
          </cell>
        </row>
        <row r="3170">
          <cell r="C3170">
            <v>7</v>
          </cell>
          <cell r="E3170">
            <v>7</v>
          </cell>
          <cell r="AL3170">
            <v>61530</v>
          </cell>
        </row>
        <row r="3171">
          <cell r="C3171">
            <v>0</v>
          </cell>
          <cell r="AL3171">
            <v>0</v>
          </cell>
        </row>
        <row r="3172">
          <cell r="C3172">
            <v>1</v>
          </cell>
          <cell r="E3172">
            <v>1</v>
          </cell>
          <cell r="AL3172">
            <v>17620</v>
          </cell>
        </row>
        <row r="3173">
          <cell r="C3173">
            <v>0</v>
          </cell>
          <cell r="AL3173">
            <v>0</v>
          </cell>
        </row>
        <row r="3174">
          <cell r="C3174">
            <v>0</v>
          </cell>
          <cell r="AL3174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2023</v>
          </cell>
        </row>
      </sheetData>
      <sheetData sheetId="1">
        <row r="6">
          <cell r="C6">
            <v>139</v>
          </cell>
          <cell r="E6">
            <v>139</v>
          </cell>
          <cell r="AL6">
            <v>1257950</v>
          </cell>
        </row>
        <row r="7">
          <cell r="C7">
            <v>0</v>
          </cell>
          <cell r="AL7">
            <v>0</v>
          </cell>
        </row>
        <row r="8">
          <cell r="C8">
            <v>0</v>
          </cell>
          <cell r="AL8">
            <v>0</v>
          </cell>
        </row>
        <row r="9">
          <cell r="C9">
            <v>348</v>
          </cell>
          <cell r="E9">
            <v>348</v>
          </cell>
          <cell r="AL9">
            <v>3149400</v>
          </cell>
        </row>
        <row r="10">
          <cell r="C10">
            <v>230</v>
          </cell>
          <cell r="E10">
            <v>230</v>
          </cell>
          <cell r="AL10">
            <v>2081500</v>
          </cell>
        </row>
        <row r="11">
          <cell r="C11">
            <v>0</v>
          </cell>
          <cell r="AL11">
            <v>0</v>
          </cell>
        </row>
        <row r="12">
          <cell r="C12">
            <v>130</v>
          </cell>
          <cell r="E12">
            <v>130</v>
          </cell>
          <cell r="AL12">
            <v>1176500</v>
          </cell>
        </row>
        <row r="13">
          <cell r="C13">
            <v>0</v>
          </cell>
          <cell r="AL13">
            <v>0</v>
          </cell>
        </row>
        <row r="14">
          <cell r="C14">
            <v>140</v>
          </cell>
          <cell r="E14">
            <v>140</v>
          </cell>
          <cell r="AL14">
            <v>1267000</v>
          </cell>
        </row>
        <row r="15">
          <cell r="C15">
            <v>160</v>
          </cell>
          <cell r="E15">
            <v>160</v>
          </cell>
          <cell r="AL15">
            <v>1448000</v>
          </cell>
        </row>
        <row r="16">
          <cell r="C16">
            <v>0</v>
          </cell>
          <cell r="AL16">
            <v>0</v>
          </cell>
        </row>
        <row r="17">
          <cell r="C17">
            <v>261</v>
          </cell>
          <cell r="E17">
            <v>261</v>
          </cell>
          <cell r="AL17">
            <v>2362050</v>
          </cell>
        </row>
        <row r="18">
          <cell r="C18">
            <v>56</v>
          </cell>
          <cell r="E18">
            <v>56</v>
          </cell>
          <cell r="AL18">
            <v>506800</v>
          </cell>
        </row>
        <row r="19">
          <cell r="C19">
            <v>0</v>
          </cell>
          <cell r="AL19">
            <v>0</v>
          </cell>
        </row>
        <row r="20">
          <cell r="C20">
            <v>378</v>
          </cell>
          <cell r="E20">
            <v>378</v>
          </cell>
          <cell r="AL20">
            <v>3420900</v>
          </cell>
        </row>
        <row r="21">
          <cell r="C21">
            <v>0</v>
          </cell>
          <cell r="AL21">
            <v>0</v>
          </cell>
        </row>
        <row r="22">
          <cell r="C22">
            <v>0</v>
          </cell>
          <cell r="AL22">
            <v>0</v>
          </cell>
        </row>
        <row r="23">
          <cell r="C23">
            <v>0</v>
          </cell>
          <cell r="AL23">
            <v>0</v>
          </cell>
        </row>
        <row r="24">
          <cell r="C24">
            <v>0</v>
          </cell>
          <cell r="AL24">
            <v>0</v>
          </cell>
        </row>
        <row r="25">
          <cell r="C25">
            <v>0</v>
          </cell>
          <cell r="AL25">
            <v>0</v>
          </cell>
        </row>
        <row r="26">
          <cell r="C26">
            <v>1390</v>
          </cell>
          <cell r="E26">
            <v>1390</v>
          </cell>
          <cell r="AL26">
            <v>12579500</v>
          </cell>
        </row>
        <row r="27">
          <cell r="C27">
            <v>885</v>
          </cell>
          <cell r="E27">
            <v>885</v>
          </cell>
          <cell r="AL27">
            <v>8009250</v>
          </cell>
        </row>
        <row r="28">
          <cell r="C28">
            <v>307</v>
          </cell>
          <cell r="E28">
            <v>307</v>
          </cell>
          <cell r="AL28">
            <v>2778350</v>
          </cell>
        </row>
        <row r="29">
          <cell r="C29">
            <v>989</v>
          </cell>
          <cell r="E29">
            <v>989</v>
          </cell>
          <cell r="AL29">
            <v>8950450</v>
          </cell>
        </row>
        <row r="30">
          <cell r="C30">
            <v>203</v>
          </cell>
          <cell r="E30">
            <v>203</v>
          </cell>
          <cell r="AL30">
            <v>1837150</v>
          </cell>
        </row>
        <row r="31">
          <cell r="C31">
            <v>579</v>
          </cell>
          <cell r="E31">
            <v>579</v>
          </cell>
          <cell r="AL31">
            <v>5239950</v>
          </cell>
        </row>
        <row r="32">
          <cell r="C32">
            <v>0</v>
          </cell>
          <cell r="AL32">
            <v>0</v>
          </cell>
        </row>
        <row r="33">
          <cell r="C33">
            <v>0</v>
          </cell>
          <cell r="AL33">
            <v>0</v>
          </cell>
        </row>
        <row r="34">
          <cell r="C34">
            <v>105</v>
          </cell>
          <cell r="E34">
            <v>105</v>
          </cell>
          <cell r="AL34">
            <v>950250</v>
          </cell>
        </row>
        <row r="35">
          <cell r="C35">
            <v>0</v>
          </cell>
          <cell r="AL35">
            <v>0</v>
          </cell>
        </row>
        <row r="36">
          <cell r="C36">
            <v>149</v>
          </cell>
          <cell r="E36">
            <v>149</v>
          </cell>
          <cell r="AL36">
            <v>1348450</v>
          </cell>
        </row>
        <row r="37">
          <cell r="C37">
            <v>25</v>
          </cell>
          <cell r="E37">
            <v>25</v>
          </cell>
          <cell r="AL37">
            <v>226250</v>
          </cell>
        </row>
        <row r="38">
          <cell r="C38">
            <v>0</v>
          </cell>
          <cell r="AL38">
            <v>0</v>
          </cell>
        </row>
        <row r="39">
          <cell r="C39">
            <v>0</v>
          </cell>
          <cell r="AL39">
            <v>0</v>
          </cell>
        </row>
        <row r="40">
          <cell r="C40">
            <v>50</v>
          </cell>
          <cell r="E40">
            <v>50</v>
          </cell>
          <cell r="AL40">
            <v>452500</v>
          </cell>
        </row>
        <row r="41">
          <cell r="C41">
            <v>41</v>
          </cell>
          <cell r="E41">
            <v>41</v>
          </cell>
          <cell r="AL41">
            <v>371050</v>
          </cell>
        </row>
        <row r="42">
          <cell r="C42">
            <v>117</v>
          </cell>
          <cell r="E42">
            <v>117</v>
          </cell>
          <cell r="AL42">
            <v>1058850</v>
          </cell>
        </row>
        <row r="43">
          <cell r="C43">
            <v>0</v>
          </cell>
          <cell r="AL43">
            <v>0</v>
          </cell>
        </row>
        <row r="44">
          <cell r="C44">
            <v>0</v>
          </cell>
          <cell r="AL44">
            <v>0</v>
          </cell>
        </row>
        <row r="45">
          <cell r="C45">
            <v>0</v>
          </cell>
          <cell r="AL45">
            <v>0</v>
          </cell>
        </row>
        <row r="46">
          <cell r="C46">
            <v>0</v>
          </cell>
          <cell r="AL46">
            <v>0</v>
          </cell>
        </row>
        <row r="47">
          <cell r="C47">
            <v>0</v>
          </cell>
          <cell r="AL47">
            <v>0</v>
          </cell>
        </row>
        <row r="48">
          <cell r="C48">
            <v>245</v>
          </cell>
          <cell r="E48">
            <v>245</v>
          </cell>
          <cell r="AL48">
            <v>2217250</v>
          </cell>
        </row>
        <row r="49">
          <cell r="C49">
            <v>0</v>
          </cell>
        </row>
        <row r="50">
          <cell r="C50">
            <v>0</v>
          </cell>
          <cell r="AL50">
            <v>0</v>
          </cell>
        </row>
        <row r="51">
          <cell r="C51">
            <v>62</v>
          </cell>
          <cell r="E51">
            <v>62</v>
          </cell>
          <cell r="AL51">
            <v>561100</v>
          </cell>
        </row>
        <row r="52">
          <cell r="C52">
            <v>0</v>
          </cell>
        </row>
        <row r="53">
          <cell r="C53">
            <v>0</v>
          </cell>
          <cell r="AL53">
            <v>0</v>
          </cell>
        </row>
        <row r="56">
          <cell r="C56">
            <v>0</v>
          </cell>
          <cell r="AL56">
            <v>0</v>
          </cell>
        </row>
        <row r="57">
          <cell r="C57">
            <v>113</v>
          </cell>
          <cell r="E57">
            <v>51</v>
          </cell>
          <cell r="AL57">
            <v>856290</v>
          </cell>
        </row>
        <row r="58">
          <cell r="C58">
            <v>3424</v>
          </cell>
          <cell r="E58">
            <v>3312</v>
          </cell>
          <cell r="AL58">
            <v>29973600</v>
          </cell>
        </row>
        <row r="62">
          <cell r="C62">
            <v>0</v>
          </cell>
          <cell r="AL62">
            <v>0</v>
          </cell>
        </row>
        <row r="63">
          <cell r="C63">
            <v>0</v>
          </cell>
          <cell r="AL63">
            <v>0</v>
          </cell>
        </row>
        <row r="64">
          <cell r="C64">
            <v>140</v>
          </cell>
          <cell r="E64">
            <v>140</v>
          </cell>
          <cell r="AL64">
            <v>268800</v>
          </cell>
        </row>
        <row r="65">
          <cell r="C65">
            <v>903</v>
          </cell>
          <cell r="E65">
            <v>903</v>
          </cell>
          <cell r="AL65">
            <v>1273230</v>
          </cell>
        </row>
        <row r="66">
          <cell r="C66">
            <v>838</v>
          </cell>
          <cell r="E66">
            <v>830</v>
          </cell>
          <cell r="AL66">
            <v>1170300</v>
          </cell>
        </row>
        <row r="67">
          <cell r="C67">
            <v>506</v>
          </cell>
          <cell r="E67">
            <v>506</v>
          </cell>
          <cell r="AL67">
            <v>713460</v>
          </cell>
        </row>
        <row r="69">
          <cell r="C69">
            <v>533</v>
          </cell>
        </row>
        <row r="70">
          <cell r="C70">
            <v>508</v>
          </cell>
        </row>
        <row r="121">
          <cell r="C121">
            <v>58</v>
          </cell>
          <cell r="E121">
            <v>58</v>
          </cell>
          <cell r="AL121">
            <v>436740</v>
          </cell>
        </row>
        <row r="123">
          <cell r="C123">
            <v>0</v>
          </cell>
          <cell r="AL123">
            <v>0</v>
          </cell>
        </row>
        <row r="128">
          <cell r="C128">
            <v>0</v>
          </cell>
          <cell r="E128">
            <v>0</v>
          </cell>
          <cell r="AL128">
            <v>0</v>
          </cell>
        </row>
        <row r="130">
          <cell r="C130">
            <v>39</v>
          </cell>
          <cell r="E130">
            <v>39</v>
          </cell>
          <cell r="AL130">
            <v>180960</v>
          </cell>
        </row>
        <row r="131">
          <cell r="C131">
            <v>0</v>
          </cell>
          <cell r="AL131">
            <v>0</v>
          </cell>
        </row>
        <row r="132">
          <cell r="C132">
            <v>474</v>
          </cell>
          <cell r="E132">
            <v>474</v>
          </cell>
          <cell r="AL132">
            <v>369720</v>
          </cell>
        </row>
        <row r="133">
          <cell r="C133">
            <v>1</v>
          </cell>
          <cell r="E133">
            <v>1</v>
          </cell>
          <cell r="AL133">
            <v>2550</v>
          </cell>
        </row>
        <row r="134">
          <cell r="C134">
            <v>320</v>
          </cell>
          <cell r="E134">
            <v>320</v>
          </cell>
          <cell r="AL134">
            <v>816000</v>
          </cell>
        </row>
        <row r="135">
          <cell r="C135">
            <v>71</v>
          </cell>
          <cell r="E135">
            <v>71</v>
          </cell>
          <cell r="AL135">
            <v>181050</v>
          </cell>
        </row>
        <row r="137">
          <cell r="C137">
            <v>1064</v>
          </cell>
        </row>
        <row r="141">
          <cell r="C141">
            <v>20</v>
          </cell>
          <cell r="E141">
            <v>20</v>
          </cell>
          <cell r="AL141">
            <v>44200</v>
          </cell>
        </row>
        <row r="142">
          <cell r="C142">
            <v>290</v>
          </cell>
          <cell r="E142">
            <v>290</v>
          </cell>
          <cell r="AL142">
            <v>368300</v>
          </cell>
        </row>
        <row r="143">
          <cell r="C143">
            <v>38</v>
          </cell>
          <cell r="E143">
            <v>38</v>
          </cell>
          <cell r="AL143">
            <v>83980</v>
          </cell>
        </row>
        <row r="144">
          <cell r="C144">
            <v>0</v>
          </cell>
          <cell r="AL144">
            <v>0</v>
          </cell>
        </row>
        <row r="145">
          <cell r="C145">
            <v>0</v>
          </cell>
          <cell r="AL145">
            <v>0</v>
          </cell>
        </row>
        <row r="147">
          <cell r="C147">
            <v>1032</v>
          </cell>
        </row>
        <row r="148">
          <cell r="C148">
            <v>0</v>
          </cell>
        </row>
        <row r="152">
          <cell r="C152">
            <v>2067</v>
          </cell>
          <cell r="E152">
            <v>2055</v>
          </cell>
          <cell r="AL152">
            <v>1746750</v>
          </cell>
        </row>
        <row r="156">
          <cell r="C156">
            <v>680</v>
          </cell>
          <cell r="E156">
            <v>680</v>
          </cell>
        </row>
        <row r="157">
          <cell r="C157">
            <v>21</v>
          </cell>
          <cell r="E157">
            <v>18</v>
          </cell>
        </row>
        <row r="158">
          <cell r="C158">
            <v>0</v>
          </cell>
        </row>
        <row r="201">
          <cell r="C201">
            <v>1122</v>
          </cell>
          <cell r="E201">
            <v>1118</v>
          </cell>
          <cell r="AL201">
            <v>45133660</v>
          </cell>
        </row>
        <row r="202">
          <cell r="C202">
            <v>2181</v>
          </cell>
          <cell r="E202">
            <v>2174</v>
          </cell>
          <cell r="AL202">
            <v>98808300</v>
          </cell>
        </row>
        <row r="203">
          <cell r="C203">
            <v>356</v>
          </cell>
          <cell r="E203">
            <v>354</v>
          </cell>
          <cell r="AL203">
            <v>29920080</v>
          </cell>
        </row>
        <row r="204">
          <cell r="C204">
            <v>276</v>
          </cell>
          <cell r="E204">
            <v>274</v>
          </cell>
          <cell r="AL204">
            <v>23158480</v>
          </cell>
        </row>
        <row r="205">
          <cell r="C205">
            <v>0</v>
          </cell>
          <cell r="AL205">
            <v>0</v>
          </cell>
        </row>
        <row r="206">
          <cell r="C206">
            <v>825</v>
          </cell>
          <cell r="E206">
            <v>821</v>
          </cell>
          <cell r="AL206">
            <v>143650370</v>
          </cell>
        </row>
        <row r="207">
          <cell r="C207">
            <v>31</v>
          </cell>
          <cell r="E207">
            <v>31</v>
          </cell>
          <cell r="AL207">
            <v>5424070</v>
          </cell>
        </row>
        <row r="208">
          <cell r="C208">
            <v>0</v>
          </cell>
          <cell r="AL208">
            <v>0</v>
          </cell>
        </row>
        <row r="209">
          <cell r="C209">
            <v>585</v>
          </cell>
          <cell r="E209">
            <v>577</v>
          </cell>
          <cell r="AL209">
            <v>23322340</v>
          </cell>
        </row>
        <row r="210">
          <cell r="C210">
            <v>262</v>
          </cell>
          <cell r="E210">
            <v>262</v>
          </cell>
          <cell r="AL210">
            <v>2137920</v>
          </cell>
        </row>
        <row r="211">
          <cell r="C211">
            <v>131</v>
          </cell>
          <cell r="E211">
            <v>130</v>
          </cell>
          <cell r="AL211">
            <v>9857900</v>
          </cell>
        </row>
        <row r="212">
          <cell r="C212">
            <v>0</v>
          </cell>
          <cell r="AL212">
            <v>0</v>
          </cell>
        </row>
        <row r="213">
          <cell r="C213">
            <v>0</v>
          </cell>
          <cell r="AL213">
            <v>0</v>
          </cell>
        </row>
        <row r="214">
          <cell r="C214">
            <v>16</v>
          </cell>
          <cell r="E214">
            <v>16</v>
          </cell>
          <cell r="AL214">
            <v>630400</v>
          </cell>
        </row>
        <row r="215">
          <cell r="C215">
            <v>244</v>
          </cell>
          <cell r="E215">
            <v>244</v>
          </cell>
          <cell r="AL215">
            <v>14710760</v>
          </cell>
        </row>
        <row r="216">
          <cell r="C216">
            <v>485</v>
          </cell>
          <cell r="E216">
            <v>485</v>
          </cell>
          <cell r="AL216">
            <v>48703700</v>
          </cell>
        </row>
        <row r="300">
          <cell r="C300">
            <v>49112</v>
          </cell>
          <cell r="D300">
            <v>48465</v>
          </cell>
          <cell r="E300">
            <v>48465</v>
          </cell>
          <cell r="F300">
            <v>0</v>
          </cell>
          <cell r="G300">
            <v>647</v>
          </cell>
          <cell r="AA300">
            <v>19486</v>
          </cell>
          <cell r="AB300">
            <v>10111</v>
          </cell>
          <cell r="AC300">
            <v>19515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</v>
          </cell>
          <cell r="AJ300">
            <v>0</v>
          </cell>
          <cell r="AL300">
            <v>100607520</v>
          </cell>
        </row>
        <row r="381">
          <cell r="C381">
            <v>59098</v>
          </cell>
          <cell r="D381">
            <v>58750</v>
          </cell>
          <cell r="E381">
            <v>58750</v>
          </cell>
          <cell r="F381">
            <v>0</v>
          </cell>
          <cell r="G381">
            <v>348</v>
          </cell>
          <cell r="AA381">
            <v>16788</v>
          </cell>
          <cell r="AB381">
            <v>23305</v>
          </cell>
          <cell r="AC381">
            <v>19005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74</v>
          </cell>
          <cell r="AJ381">
            <v>0</v>
          </cell>
          <cell r="AL381">
            <v>101450450</v>
          </cell>
        </row>
        <row r="427">
          <cell r="C427">
            <v>3935</v>
          </cell>
          <cell r="D427">
            <v>3918</v>
          </cell>
          <cell r="E427">
            <v>3918</v>
          </cell>
          <cell r="F427">
            <v>0</v>
          </cell>
          <cell r="G427">
            <v>17</v>
          </cell>
          <cell r="AA427">
            <v>298</v>
          </cell>
          <cell r="AB427">
            <v>3546</v>
          </cell>
          <cell r="AC427">
            <v>91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40</v>
          </cell>
          <cell r="AJ427">
            <v>0</v>
          </cell>
          <cell r="AL427">
            <v>20626880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3</v>
          </cell>
          <cell r="AJ442">
            <v>0</v>
          </cell>
          <cell r="AL442">
            <v>0</v>
          </cell>
        </row>
        <row r="522">
          <cell r="C522">
            <v>3978</v>
          </cell>
          <cell r="D522">
            <v>3943</v>
          </cell>
          <cell r="E522">
            <v>3943</v>
          </cell>
          <cell r="F522">
            <v>0</v>
          </cell>
          <cell r="G522">
            <v>35</v>
          </cell>
          <cell r="AA522">
            <v>1399</v>
          </cell>
          <cell r="AB522">
            <v>1178</v>
          </cell>
          <cell r="AC522">
            <v>1401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280</v>
          </cell>
          <cell r="AJ522">
            <v>0</v>
          </cell>
          <cell r="AL522">
            <v>23884280</v>
          </cell>
        </row>
        <row r="582">
          <cell r="C582">
            <v>4268</v>
          </cell>
          <cell r="D582">
            <v>4223</v>
          </cell>
          <cell r="E582">
            <v>4223</v>
          </cell>
          <cell r="F582">
            <v>0</v>
          </cell>
          <cell r="G582">
            <v>45</v>
          </cell>
          <cell r="AA582">
            <v>867</v>
          </cell>
          <cell r="AB582">
            <v>3016</v>
          </cell>
          <cell r="AC582">
            <v>385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6</v>
          </cell>
          <cell r="AJ582">
            <v>0</v>
          </cell>
          <cell r="AL582">
            <v>16368410</v>
          </cell>
        </row>
        <row r="602">
          <cell r="C602">
            <v>35</v>
          </cell>
          <cell r="D602">
            <v>35</v>
          </cell>
          <cell r="E602">
            <v>35</v>
          </cell>
          <cell r="F602">
            <v>0</v>
          </cell>
          <cell r="G602">
            <v>0</v>
          </cell>
          <cell r="AA602">
            <v>1</v>
          </cell>
          <cell r="AB602">
            <v>32</v>
          </cell>
          <cell r="AC602">
            <v>2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L602">
            <v>116620</v>
          </cell>
        </row>
        <row r="650">
          <cell r="C650">
            <v>4636</v>
          </cell>
          <cell r="D650">
            <v>4634</v>
          </cell>
          <cell r="E650">
            <v>4634</v>
          </cell>
          <cell r="F650">
            <v>0</v>
          </cell>
          <cell r="G650">
            <v>2</v>
          </cell>
          <cell r="AA650">
            <v>253</v>
          </cell>
          <cell r="AB650">
            <v>3433</v>
          </cell>
          <cell r="AC650">
            <v>950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49</v>
          </cell>
          <cell r="AJ650">
            <v>0</v>
          </cell>
          <cell r="AL650">
            <v>51005890</v>
          </cell>
        </row>
        <row r="660">
          <cell r="C660">
            <v>72</v>
          </cell>
          <cell r="D660">
            <v>69</v>
          </cell>
          <cell r="E660">
            <v>69</v>
          </cell>
          <cell r="F660">
            <v>0</v>
          </cell>
          <cell r="G660">
            <v>3</v>
          </cell>
          <cell r="AA660">
            <v>0</v>
          </cell>
          <cell r="AB660">
            <v>5</v>
          </cell>
          <cell r="AC660">
            <v>67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L660">
            <v>204870</v>
          </cell>
        </row>
        <row r="671">
          <cell r="C671">
            <v>7230</v>
          </cell>
          <cell r="D671">
            <v>7172</v>
          </cell>
          <cell r="E671">
            <v>6991</v>
          </cell>
          <cell r="F671">
            <v>181</v>
          </cell>
          <cell r="G671">
            <v>58</v>
          </cell>
          <cell r="AA671">
            <v>4339</v>
          </cell>
          <cell r="AB671">
            <v>1551</v>
          </cell>
          <cell r="AC671">
            <v>1340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</row>
        <row r="721">
          <cell r="C721">
            <v>135</v>
          </cell>
          <cell r="D721">
            <v>135</v>
          </cell>
          <cell r="E721">
            <v>135</v>
          </cell>
          <cell r="F721">
            <v>0</v>
          </cell>
          <cell r="G721">
            <v>0</v>
          </cell>
          <cell r="AA721">
            <v>37</v>
          </cell>
          <cell r="AB721">
            <v>50</v>
          </cell>
          <cell r="AC721">
            <v>48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16</v>
          </cell>
          <cell r="AJ721">
            <v>0</v>
          </cell>
          <cell r="AL721">
            <v>261570</v>
          </cell>
        </row>
        <row r="764">
          <cell r="C764">
            <v>3213</v>
          </cell>
          <cell r="D764">
            <v>3206</v>
          </cell>
          <cell r="E764">
            <v>3206</v>
          </cell>
          <cell r="F764">
            <v>0</v>
          </cell>
          <cell r="G764">
            <v>7</v>
          </cell>
          <cell r="AA764">
            <v>301</v>
          </cell>
          <cell r="AB764">
            <v>2111</v>
          </cell>
          <cell r="AC764">
            <v>801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3</v>
          </cell>
          <cell r="AJ764">
            <v>0</v>
          </cell>
          <cell r="AL764">
            <v>5827340</v>
          </cell>
        </row>
        <row r="824">
          <cell r="C824">
            <v>2911</v>
          </cell>
          <cell r="D824">
            <v>2884</v>
          </cell>
          <cell r="E824">
            <v>2883</v>
          </cell>
          <cell r="F824">
            <v>1</v>
          </cell>
          <cell r="G824">
            <v>27</v>
          </cell>
          <cell r="AA824">
            <v>352</v>
          </cell>
          <cell r="AB824">
            <v>1173</v>
          </cell>
          <cell r="AC824">
            <v>1386</v>
          </cell>
          <cell r="AD824">
            <v>5</v>
          </cell>
          <cell r="AE824">
            <v>2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L824">
            <v>31236200</v>
          </cell>
        </row>
        <row r="847">
          <cell r="C847">
            <v>1</v>
          </cell>
          <cell r="D847">
            <v>1</v>
          </cell>
          <cell r="E847">
            <v>1</v>
          </cell>
          <cell r="F847">
            <v>0</v>
          </cell>
          <cell r="G847">
            <v>0</v>
          </cell>
          <cell r="AA847">
            <v>0</v>
          </cell>
          <cell r="AB847">
            <v>0</v>
          </cell>
          <cell r="AC847">
            <v>1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L847">
            <v>13910</v>
          </cell>
        </row>
        <row r="877">
          <cell r="C877">
            <v>1945</v>
          </cell>
          <cell r="D877">
            <v>1926</v>
          </cell>
          <cell r="E877">
            <v>1926</v>
          </cell>
          <cell r="F877">
            <v>0</v>
          </cell>
          <cell r="G877">
            <v>19</v>
          </cell>
          <cell r="AA877">
            <v>223</v>
          </cell>
          <cell r="AB877">
            <v>370</v>
          </cell>
          <cell r="AC877">
            <v>1352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1175</v>
          </cell>
          <cell r="AJ877">
            <v>0</v>
          </cell>
          <cell r="AL877">
            <v>117959550</v>
          </cell>
        </row>
        <row r="879">
          <cell r="C879">
            <v>0</v>
          </cell>
          <cell r="D879">
            <v>0</v>
          </cell>
          <cell r="AL879">
            <v>0</v>
          </cell>
        </row>
        <row r="880">
          <cell r="C880">
            <v>38</v>
          </cell>
          <cell r="D880">
            <v>38</v>
          </cell>
          <cell r="E880">
            <v>37</v>
          </cell>
          <cell r="F880">
            <v>1</v>
          </cell>
          <cell r="AA880">
            <v>12</v>
          </cell>
          <cell r="AB880">
            <v>20</v>
          </cell>
          <cell r="AC880">
            <v>6</v>
          </cell>
          <cell r="AI880">
            <v>18</v>
          </cell>
          <cell r="AL880">
            <v>878380</v>
          </cell>
        </row>
        <row r="902">
          <cell r="C902">
            <v>1173</v>
          </cell>
          <cell r="D902">
            <v>1173</v>
          </cell>
          <cell r="E902">
            <v>1169</v>
          </cell>
          <cell r="F902">
            <v>4</v>
          </cell>
          <cell r="G902">
            <v>0</v>
          </cell>
          <cell r="AA902">
            <v>206</v>
          </cell>
          <cell r="AB902">
            <v>829</v>
          </cell>
          <cell r="AC902">
            <v>138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67</v>
          </cell>
          <cell r="AJ902">
            <v>0</v>
          </cell>
          <cell r="AL902">
            <v>25898520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18</v>
          </cell>
          <cell r="AJ944">
            <v>0</v>
          </cell>
          <cell r="AL944">
            <v>0</v>
          </cell>
        </row>
        <row r="988">
          <cell r="C988">
            <v>3</v>
          </cell>
          <cell r="D988">
            <v>3</v>
          </cell>
          <cell r="E988">
            <v>3</v>
          </cell>
          <cell r="F988">
            <v>0</v>
          </cell>
          <cell r="G988">
            <v>0</v>
          </cell>
          <cell r="AA988">
            <v>0</v>
          </cell>
          <cell r="AB988">
            <v>3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L997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13</v>
          </cell>
          <cell r="AJ1005">
            <v>0</v>
          </cell>
          <cell r="AL1005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L1014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0</v>
          </cell>
        </row>
        <row r="1031"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L1031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3"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L1054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2</v>
          </cell>
          <cell r="AJ1057">
            <v>0</v>
          </cell>
          <cell r="AL1057">
            <v>0</v>
          </cell>
        </row>
        <row r="1065"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L1065">
            <v>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L1071">
            <v>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L1081">
            <v>0</v>
          </cell>
        </row>
        <row r="1101"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4"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L1104">
            <v>0</v>
          </cell>
        </row>
        <row r="1178">
          <cell r="C1178">
            <v>14292</v>
          </cell>
          <cell r="D1178">
            <v>14292</v>
          </cell>
          <cell r="E1178">
            <v>14292</v>
          </cell>
          <cell r="F1178">
            <v>0</v>
          </cell>
          <cell r="G1178">
            <v>0</v>
          </cell>
          <cell r="AA1178">
            <v>10479</v>
          </cell>
          <cell r="AB1178">
            <v>3813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</row>
        <row r="1224">
          <cell r="C1224">
            <v>2076</v>
          </cell>
          <cell r="E1224">
            <v>2044</v>
          </cell>
          <cell r="AL1224">
            <v>74024350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2049</v>
          </cell>
          <cell r="AJ1240">
            <v>0</v>
          </cell>
          <cell r="AL1240">
            <v>0</v>
          </cell>
        </row>
        <row r="1242">
          <cell r="C1242">
            <v>374</v>
          </cell>
          <cell r="E1242">
            <v>374</v>
          </cell>
          <cell r="AL1242">
            <v>1290300</v>
          </cell>
        </row>
        <row r="1243">
          <cell r="C1243">
            <v>368</v>
          </cell>
          <cell r="E1243">
            <v>368</v>
          </cell>
          <cell r="AL1243">
            <v>1269600</v>
          </cell>
        </row>
        <row r="1244">
          <cell r="C1244">
            <v>11</v>
          </cell>
          <cell r="E1244">
            <v>11</v>
          </cell>
          <cell r="AL1244">
            <v>150920</v>
          </cell>
        </row>
        <row r="1245">
          <cell r="C1245">
            <v>0</v>
          </cell>
          <cell r="AL1245">
            <v>0</v>
          </cell>
        </row>
        <row r="1246">
          <cell r="C1246">
            <v>6</v>
          </cell>
          <cell r="E1246">
            <v>6</v>
          </cell>
          <cell r="AL1246">
            <v>218700</v>
          </cell>
        </row>
        <row r="1247">
          <cell r="C1247">
            <v>0</v>
          </cell>
          <cell r="AL1247">
            <v>0</v>
          </cell>
        </row>
        <row r="1248">
          <cell r="C1248">
            <v>0</v>
          </cell>
          <cell r="AL1248">
            <v>0</v>
          </cell>
        </row>
        <row r="1256">
          <cell r="C1256">
            <v>0</v>
          </cell>
        </row>
        <row r="1273">
          <cell r="C1273">
            <v>70</v>
          </cell>
          <cell r="E1273">
            <v>70</v>
          </cell>
        </row>
        <row r="1330">
          <cell r="C1330">
            <v>25</v>
          </cell>
          <cell r="D1330">
            <v>25</v>
          </cell>
          <cell r="E1330">
            <v>25</v>
          </cell>
          <cell r="F1330">
            <v>0</v>
          </cell>
          <cell r="G1330">
            <v>0</v>
          </cell>
          <cell r="AA1330">
            <v>12</v>
          </cell>
          <cell r="AB1330">
            <v>13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412">
          <cell r="C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P1412">
            <v>0</v>
          </cell>
          <cell r="Q1412">
            <v>0</v>
          </cell>
          <cell r="S1412">
            <v>0</v>
          </cell>
          <cell r="T1412">
            <v>0</v>
          </cell>
          <cell r="V1412">
            <v>0</v>
          </cell>
          <cell r="W1412">
            <v>0</v>
          </cell>
          <cell r="Y1412">
            <v>0</v>
          </cell>
          <cell r="Z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L1412">
            <v>0</v>
          </cell>
        </row>
        <row r="1461">
          <cell r="C1461">
            <v>515</v>
          </cell>
          <cell r="D1461">
            <v>513</v>
          </cell>
          <cell r="E1461">
            <v>512</v>
          </cell>
          <cell r="F1461">
            <v>1</v>
          </cell>
          <cell r="G1461">
            <v>2</v>
          </cell>
          <cell r="AA1461">
            <v>29</v>
          </cell>
          <cell r="AB1461">
            <v>486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77</v>
          </cell>
          <cell r="AJ1461">
            <v>0</v>
          </cell>
        </row>
        <row r="1547">
          <cell r="C1547">
            <v>140</v>
          </cell>
          <cell r="H1547">
            <v>119</v>
          </cell>
          <cell r="I1547">
            <v>104</v>
          </cell>
          <cell r="J1547">
            <v>15</v>
          </cell>
          <cell r="K1547">
            <v>2</v>
          </cell>
          <cell r="L1547">
            <v>15</v>
          </cell>
          <cell r="M1547">
            <v>3</v>
          </cell>
          <cell r="N1547">
            <v>1</v>
          </cell>
          <cell r="P1547">
            <v>0</v>
          </cell>
          <cell r="Q1547">
            <v>3</v>
          </cell>
          <cell r="S1547">
            <v>0</v>
          </cell>
          <cell r="T1547">
            <v>90</v>
          </cell>
          <cell r="V1547">
            <v>0</v>
          </cell>
          <cell r="W1547">
            <v>0</v>
          </cell>
          <cell r="Y1547">
            <v>0</v>
          </cell>
          <cell r="Z1547">
            <v>0</v>
          </cell>
          <cell r="AD1547">
            <v>0</v>
          </cell>
          <cell r="AE1547">
            <v>31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L1547">
            <v>51170915</v>
          </cell>
        </row>
        <row r="1618">
          <cell r="C1618">
            <v>1078</v>
          </cell>
          <cell r="D1618">
            <v>1070</v>
          </cell>
          <cell r="E1618">
            <v>1069</v>
          </cell>
          <cell r="F1618">
            <v>1</v>
          </cell>
          <cell r="G1618">
            <v>8</v>
          </cell>
          <cell r="AA1618">
            <v>713</v>
          </cell>
          <cell r="AB1618">
            <v>364</v>
          </cell>
          <cell r="AC1618">
            <v>1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</row>
        <row r="1728">
          <cell r="C1728">
            <v>54</v>
          </cell>
          <cell r="H1728">
            <v>47</v>
          </cell>
          <cell r="I1728">
            <v>31</v>
          </cell>
          <cell r="J1728">
            <v>16</v>
          </cell>
          <cell r="K1728">
            <v>2</v>
          </cell>
          <cell r="L1728">
            <v>3</v>
          </cell>
          <cell r="M1728">
            <v>2</v>
          </cell>
          <cell r="N1728">
            <v>0</v>
          </cell>
          <cell r="P1728">
            <v>13</v>
          </cell>
          <cell r="Q1728">
            <v>16</v>
          </cell>
          <cell r="S1728">
            <v>0</v>
          </cell>
          <cell r="T1728">
            <v>0</v>
          </cell>
          <cell r="V1728">
            <v>0</v>
          </cell>
          <cell r="W1728">
            <v>0</v>
          </cell>
          <cell r="Y1728">
            <v>0</v>
          </cell>
          <cell r="Z1728">
            <v>2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L1728">
            <v>3303915</v>
          </cell>
        </row>
        <row r="1730">
          <cell r="C1730">
            <v>1</v>
          </cell>
          <cell r="D1730">
            <v>1</v>
          </cell>
          <cell r="E1730">
            <v>1</v>
          </cell>
          <cell r="F1730">
            <v>0</v>
          </cell>
          <cell r="G1730">
            <v>0</v>
          </cell>
          <cell r="AA1730">
            <v>0</v>
          </cell>
          <cell r="AB1730">
            <v>1</v>
          </cell>
          <cell r="AC1730">
            <v>0</v>
          </cell>
        </row>
        <row r="1792">
          <cell r="C1792">
            <v>6</v>
          </cell>
          <cell r="H1792">
            <v>5</v>
          </cell>
          <cell r="I1792">
            <v>4</v>
          </cell>
          <cell r="J1792">
            <v>1</v>
          </cell>
          <cell r="K1792">
            <v>0</v>
          </cell>
          <cell r="L1792">
            <v>1</v>
          </cell>
          <cell r="M1792">
            <v>0</v>
          </cell>
          <cell r="N1792">
            <v>0</v>
          </cell>
          <cell r="P1792">
            <v>0</v>
          </cell>
          <cell r="Q1792">
            <v>3</v>
          </cell>
          <cell r="S1792">
            <v>2</v>
          </cell>
          <cell r="T1792">
            <v>0</v>
          </cell>
          <cell r="V1792">
            <v>0</v>
          </cell>
          <cell r="W1792">
            <v>0</v>
          </cell>
          <cell r="Y1792">
            <v>0</v>
          </cell>
          <cell r="Z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L1792">
            <v>657140</v>
          </cell>
        </row>
        <row r="1866">
          <cell r="C1866">
            <v>33</v>
          </cell>
          <cell r="H1866">
            <v>30</v>
          </cell>
          <cell r="I1866">
            <v>29</v>
          </cell>
          <cell r="J1866">
            <v>1</v>
          </cell>
          <cell r="K1866">
            <v>0</v>
          </cell>
          <cell r="L1866">
            <v>2</v>
          </cell>
          <cell r="M1866">
            <v>1</v>
          </cell>
          <cell r="N1866">
            <v>0</v>
          </cell>
          <cell r="P1866">
            <v>0</v>
          </cell>
          <cell r="Q1866">
            <v>4</v>
          </cell>
          <cell r="S1866">
            <v>0</v>
          </cell>
          <cell r="T1866">
            <v>0</v>
          </cell>
          <cell r="V1866">
            <v>0</v>
          </cell>
          <cell r="W1866">
            <v>0</v>
          </cell>
          <cell r="Y1866">
            <v>0</v>
          </cell>
          <cell r="Z1866">
            <v>7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L1866">
            <v>2323480</v>
          </cell>
        </row>
        <row r="1883">
          <cell r="C1883">
            <v>4</v>
          </cell>
          <cell r="D1883">
            <v>4</v>
          </cell>
          <cell r="E1883">
            <v>4</v>
          </cell>
          <cell r="F1883">
            <v>0</v>
          </cell>
          <cell r="G1883">
            <v>0</v>
          </cell>
          <cell r="AA1883">
            <v>0</v>
          </cell>
          <cell r="AB1883">
            <v>4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</row>
        <row r="1909">
          <cell r="C1909">
            <v>51</v>
          </cell>
          <cell r="H1909">
            <v>41</v>
          </cell>
          <cell r="I1909">
            <v>38</v>
          </cell>
          <cell r="J1909">
            <v>3</v>
          </cell>
          <cell r="K1909">
            <v>1</v>
          </cell>
          <cell r="L1909">
            <v>9</v>
          </cell>
          <cell r="M1909">
            <v>0</v>
          </cell>
          <cell r="N1909">
            <v>0</v>
          </cell>
          <cell r="P1909">
            <v>0</v>
          </cell>
          <cell r="Q1909">
            <v>0</v>
          </cell>
          <cell r="S1909">
            <v>0</v>
          </cell>
          <cell r="T1909">
            <v>0</v>
          </cell>
          <cell r="V1909">
            <v>0</v>
          </cell>
          <cell r="W1909">
            <v>0</v>
          </cell>
          <cell r="Y1909">
            <v>0</v>
          </cell>
          <cell r="Z1909">
            <v>0</v>
          </cell>
          <cell r="AD1909">
            <v>0</v>
          </cell>
          <cell r="AE1909">
            <v>0</v>
          </cell>
          <cell r="AF1909">
            <v>0</v>
          </cell>
          <cell r="AG1909">
            <v>0</v>
          </cell>
          <cell r="AH1909">
            <v>0</v>
          </cell>
          <cell r="AI1909">
            <v>0</v>
          </cell>
          <cell r="AJ1909">
            <v>0</v>
          </cell>
          <cell r="AL1909">
            <v>3501005</v>
          </cell>
        </row>
        <row r="1983">
          <cell r="C1983">
            <v>1216</v>
          </cell>
          <cell r="D1983">
            <v>1207</v>
          </cell>
          <cell r="E1983">
            <v>1202</v>
          </cell>
          <cell r="F1983">
            <v>5</v>
          </cell>
          <cell r="G1983">
            <v>9</v>
          </cell>
          <cell r="AA1983">
            <v>450</v>
          </cell>
          <cell r="AB1983">
            <v>500</v>
          </cell>
          <cell r="AC1983">
            <v>266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</row>
        <row r="2057">
          <cell r="P2057">
            <v>2</v>
          </cell>
          <cell r="Q2057">
            <v>12</v>
          </cell>
          <cell r="S2057">
            <v>0</v>
          </cell>
          <cell r="T2057">
            <v>1</v>
          </cell>
          <cell r="V2057">
            <v>0</v>
          </cell>
          <cell r="W2057">
            <v>0</v>
          </cell>
          <cell r="Y2057">
            <v>0</v>
          </cell>
          <cell r="Z2057">
            <v>0</v>
          </cell>
        </row>
        <row r="2067">
          <cell r="P2067">
            <v>0</v>
          </cell>
          <cell r="Q2067">
            <v>0</v>
          </cell>
          <cell r="S2067">
            <v>0</v>
          </cell>
          <cell r="T2067">
            <v>0</v>
          </cell>
          <cell r="V2067">
            <v>0</v>
          </cell>
          <cell r="W2067">
            <v>0</v>
          </cell>
          <cell r="Y2067">
            <v>0</v>
          </cell>
          <cell r="Z2067">
            <v>0</v>
          </cell>
        </row>
        <row r="2068">
          <cell r="C2068">
            <v>16</v>
          </cell>
          <cell r="H2068">
            <v>12</v>
          </cell>
          <cell r="I2068">
            <v>9</v>
          </cell>
          <cell r="J2068">
            <v>3</v>
          </cell>
          <cell r="K2068">
            <v>0</v>
          </cell>
          <cell r="L2068">
            <v>2</v>
          </cell>
          <cell r="M2068">
            <v>2</v>
          </cell>
          <cell r="N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52</v>
          </cell>
          <cell r="AH2068">
            <v>0</v>
          </cell>
          <cell r="AI2068">
            <v>0</v>
          </cell>
          <cell r="AJ2068">
            <v>0</v>
          </cell>
          <cell r="AL2068">
            <v>14648570</v>
          </cell>
        </row>
        <row r="2167">
          <cell r="P2167">
            <v>0</v>
          </cell>
          <cell r="Q2167">
            <v>6</v>
          </cell>
          <cell r="S2167">
            <v>0</v>
          </cell>
          <cell r="T2167">
            <v>0</v>
          </cell>
          <cell r="V2167">
            <v>0</v>
          </cell>
          <cell r="W2167">
            <v>0</v>
          </cell>
          <cell r="Y2167">
            <v>1</v>
          </cell>
          <cell r="Z2167">
            <v>0</v>
          </cell>
        </row>
        <row r="2169">
          <cell r="P2169">
            <v>0</v>
          </cell>
          <cell r="Q2169">
            <v>0</v>
          </cell>
          <cell r="S2169">
            <v>0</v>
          </cell>
          <cell r="T2169">
            <v>0</v>
          </cell>
          <cell r="V2169">
            <v>0</v>
          </cell>
          <cell r="W2169">
            <v>0</v>
          </cell>
          <cell r="Y2169">
            <v>0</v>
          </cell>
          <cell r="Z2169">
            <v>0</v>
          </cell>
        </row>
        <row r="2170">
          <cell r="C2170">
            <v>10</v>
          </cell>
          <cell r="H2170">
            <v>8</v>
          </cell>
          <cell r="I2170">
            <v>8</v>
          </cell>
          <cell r="J2170">
            <v>0</v>
          </cell>
          <cell r="K2170">
            <v>0</v>
          </cell>
          <cell r="L2170">
            <v>2</v>
          </cell>
          <cell r="M2170">
            <v>0</v>
          </cell>
          <cell r="N2170">
            <v>0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L2170">
            <v>2163580</v>
          </cell>
        </row>
        <row r="2212">
          <cell r="C2212">
            <v>20803</v>
          </cell>
          <cell r="D2212">
            <v>20773</v>
          </cell>
          <cell r="E2212">
            <v>20384</v>
          </cell>
          <cell r="F2212">
            <v>389</v>
          </cell>
          <cell r="G2212">
            <v>30</v>
          </cell>
          <cell r="AA2212">
            <v>19898</v>
          </cell>
          <cell r="AB2212">
            <v>20</v>
          </cell>
          <cell r="AC2212">
            <v>885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0</v>
          </cell>
          <cell r="AJ2212">
            <v>0</v>
          </cell>
        </row>
        <row r="2282">
          <cell r="C2282">
            <v>329</v>
          </cell>
          <cell r="D2282">
            <v>329</v>
          </cell>
          <cell r="E2282">
            <v>329</v>
          </cell>
          <cell r="F2282">
            <v>0</v>
          </cell>
          <cell r="G2282">
            <v>0</v>
          </cell>
          <cell r="AA2282">
            <v>189</v>
          </cell>
          <cell r="AB2282">
            <v>114</v>
          </cell>
          <cell r="AC2282">
            <v>26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12</v>
          </cell>
          <cell r="AJ2282">
            <v>0</v>
          </cell>
        </row>
        <row r="2392">
          <cell r="P2392">
            <v>4</v>
          </cell>
          <cell r="Q2392">
            <v>62</v>
          </cell>
          <cell r="S2392">
            <v>3</v>
          </cell>
          <cell r="T2392">
            <v>28</v>
          </cell>
          <cell r="V2392">
            <v>0</v>
          </cell>
          <cell r="W2392">
            <v>1</v>
          </cell>
          <cell r="Y2392">
            <v>15</v>
          </cell>
          <cell r="Z2392">
            <v>110</v>
          </cell>
        </row>
        <row r="2397">
          <cell r="P2397">
            <v>0</v>
          </cell>
          <cell r="Q2397">
            <v>0</v>
          </cell>
          <cell r="S2397">
            <v>0</v>
          </cell>
          <cell r="T2397">
            <v>0</v>
          </cell>
          <cell r="V2397">
            <v>0</v>
          </cell>
          <cell r="W2397">
            <v>0</v>
          </cell>
          <cell r="Y2397">
            <v>0</v>
          </cell>
          <cell r="Z2397">
            <v>0</v>
          </cell>
        </row>
        <row r="2398">
          <cell r="C2398">
            <v>223</v>
          </cell>
          <cell r="H2398">
            <v>186</v>
          </cell>
          <cell r="I2398">
            <v>155</v>
          </cell>
          <cell r="J2398">
            <v>31</v>
          </cell>
          <cell r="K2398">
            <v>6</v>
          </cell>
          <cell r="L2398">
            <v>27</v>
          </cell>
          <cell r="M2398">
            <v>4</v>
          </cell>
          <cell r="N2398">
            <v>0</v>
          </cell>
          <cell r="AD2398">
            <v>0</v>
          </cell>
          <cell r="AE2398">
            <v>0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L2398">
            <v>55158855</v>
          </cell>
        </row>
        <row r="2438">
          <cell r="C2438">
            <v>26</v>
          </cell>
          <cell r="H2438">
            <v>17</v>
          </cell>
          <cell r="I2438">
            <v>4</v>
          </cell>
          <cell r="J2438">
            <v>13</v>
          </cell>
          <cell r="K2438">
            <v>2</v>
          </cell>
          <cell r="L2438">
            <v>2</v>
          </cell>
          <cell r="M2438">
            <v>5</v>
          </cell>
          <cell r="N2438">
            <v>0</v>
          </cell>
          <cell r="P2438">
            <v>0</v>
          </cell>
          <cell r="Q2438">
            <v>11</v>
          </cell>
          <cell r="S2438">
            <v>0</v>
          </cell>
          <cell r="T2438">
            <v>13</v>
          </cell>
          <cell r="V2438">
            <v>0</v>
          </cell>
          <cell r="W2438">
            <v>0</v>
          </cell>
          <cell r="Y2438">
            <v>0</v>
          </cell>
          <cell r="Z2438">
            <v>0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H2438">
            <v>0</v>
          </cell>
          <cell r="AI2438">
            <v>0</v>
          </cell>
          <cell r="AJ2438">
            <v>0</v>
          </cell>
          <cell r="AL2438">
            <v>813980</v>
          </cell>
        </row>
        <row r="2467">
          <cell r="C2467">
            <v>545</v>
          </cell>
          <cell r="D2467">
            <v>544</v>
          </cell>
          <cell r="E2467">
            <v>480</v>
          </cell>
          <cell r="F2467">
            <v>64</v>
          </cell>
          <cell r="G2467">
            <v>1</v>
          </cell>
          <cell r="AA2467">
            <v>405</v>
          </cell>
          <cell r="AB2467">
            <v>12</v>
          </cell>
          <cell r="AC2467">
            <v>128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</row>
        <row r="2470">
          <cell r="C2470">
            <v>7</v>
          </cell>
          <cell r="D2470">
            <v>7</v>
          </cell>
          <cell r="E2470">
            <v>7</v>
          </cell>
          <cell r="F2470">
            <v>0</v>
          </cell>
          <cell r="G2470">
            <v>0</v>
          </cell>
          <cell r="AA2470">
            <v>7</v>
          </cell>
          <cell r="AB2470">
            <v>0</v>
          </cell>
          <cell r="AC2470">
            <v>0</v>
          </cell>
          <cell r="AL2470">
            <v>371000</v>
          </cell>
        </row>
        <row r="2471">
          <cell r="C2471">
            <v>0</v>
          </cell>
          <cell r="D2471">
            <v>0</v>
          </cell>
          <cell r="AL2471">
            <v>0</v>
          </cell>
        </row>
        <row r="2472">
          <cell r="C2472">
            <v>0</v>
          </cell>
          <cell r="D2472">
            <v>0</v>
          </cell>
          <cell r="AL2472">
            <v>0</v>
          </cell>
        </row>
        <row r="2473">
          <cell r="C2473">
            <v>0</v>
          </cell>
          <cell r="D2473">
            <v>0</v>
          </cell>
          <cell r="AL2473">
            <v>0</v>
          </cell>
        </row>
        <row r="2474">
          <cell r="C2474">
            <v>0</v>
          </cell>
          <cell r="D2474">
            <v>0</v>
          </cell>
          <cell r="AL2474">
            <v>0</v>
          </cell>
        </row>
        <row r="2475">
          <cell r="C2475">
            <v>0</v>
          </cell>
          <cell r="D2475">
            <v>0</v>
          </cell>
          <cell r="AL2475">
            <v>0</v>
          </cell>
        </row>
        <row r="2476">
          <cell r="C2476">
            <v>0</v>
          </cell>
          <cell r="D2476">
            <v>0</v>
          </cell>
          <cell r="AL2476">
            <v>0</v>
          </cell>
        </row>
        <row r="2477">
          <cell r="C2477">
            <v>0</v>
          </cell>
          <cell r="D2477">
            <v>0</v>
          </cell>
          <cell r="AL2477">
            <v>0</v>
          </cell>
        </row>
        <row r="2478">
          <cell r="C2478">
            <v>0</v>
          </cell>
          <cell r="D2478">
            <v>0</v>
          </cell>
          <cell r="AL2478">
            <v>0</v>
          </cell>
        </row>
        <row r="2479">
          <cell r="C2479">
            <v>0</v>
          </cell>
          <cell r="D2479">
            <v>0</v>
          </cell>
          <cell r="AL2479">
            <v>0</v>
          </cell>
        </row>
        <row r="2480">
          <cell r="C2480">
            <v>0</v>
          </cell>
          <cell r="D2480">
            <v>0</v>
          </cell>
          <cell r="AL2480">
            <v>0</v>
          </cell>
        </row>
        <row r="2561">
          <cell r="C2561">
            <v>64</v>
          </cell>
          <cell r="H2561">
            <v>53</v>
          </cell>
          <cell r="I2561">
            <v>43</v>
          </cell>
          <cell r="J2561">
            <v>10</v>
          </cell>
          <cell r="K2561">
            <v>0</v>
          </cell>
          <cell r="L2561">
            <v>8</v>
          </cell>
          <cell r="M2561">
            <v>3</v>
          </cell>
          <cell r="N2561">
            <v>0</v>
          </cell>
          <cell r="P2561">
            <v>4</v>
          </cell>
          <cell r="Q2561">
            <v>24</v>
          </cell>
          <cell r="S2561">
            <v>23</v>
          </cell>
          <cell r="T2561">
            <v>6</v>
          </cell>
          <cell r="V2561">
            <v>0</v>
          </cell>
          <cell r="W2561">
            <v>0</v>
          </cell>
          <cell r="Y2561">
            <v>0</v>
          </cell>
          <cell r="Z2561">
            <v>7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H2561">
            <v>0</v>
          </cell>
          <cell r="AI2561">
            <v>0</v>
          </cell>
          <cell r="AJ2561">
            <v>0</v>
          </cell>
          <cell r="AL2561">
            <v>10343650</v>
          </cell>
        </row>
        <row r="2593">
          <cell r="C2593">
            <v>797</v>
          </cell>
          <cell r="D2593">
            <v>797</v>
          </cell>
          <cell r="E2593">
            <v>652</v>
          </cell>
          <cell r="F2593">
            <v>145</v>
          </cell>
          <cell r="G2593">
            <v>0</v>
          </cell>
          <cell r="AA2593">
            <v>661</v>
          </cell>
          <cell r="AB2593">
            <v>94</v>
          </cell>
          <cell r="AC2593">
            <v>42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H2593">
            <v>0</v>
          </cell>
          <cell r="AI2593">
            <v>0</v>
          </cell>
          <cell r="AJ2593">
            <v>0</v>
          </cell>
        </row>
        <row r="2600">
          <cell r="C2600">
            <v>7</v>
          </cell>
          <cell r="H2600">
            <v>5</v>
          </cell>
          <cell r="I2600">
            <v>4</v>
          </cell>
          <cell r="J2600">
            <v>1</v>
          </cell>
          <cell r="K2600">
            <v>0</v>
          </cell>
          <cell r="L2600">
            <v>0</v>
          </cell>
          <cell r="M2600">
            <v>2</v>
          </cell>
          <cell r="N2600">
            <v>0</v>
          </cell>
          <cell r="P2600">
            <v>0</v>
          </cell>
          <cell r="Q2600">
            <v>7</v>
          </cell>
          <cell r="S2600">
            <v>0</v>
          </cell>
          <cell r="T2600">
            <v>0</v>
          </cell>
          <cell r="V2600">
            <v>0</v>
          </cell>
          <cell r="W2600">
            <v>0</v>
          </cell>
          <cell r="Y2600">
            <v>0</v>
          </cell>
          <cell r="Z2600">
            <v>0</v>
          </cell>
          <cell r="AD2600">
            <v>0</v>
          </cell>
          <cell r="AE2600">
            <v>0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L2600">
            <v>1139560</v>
          </cell>
        </row>
        <row r="2640">
          <cell r="C2640">
            <v>64</v>
          </cell>
          <cell r="H2640">
            <v>57</v>
          </cell>
          <cell r="I2640">
            <v>46</v>
          </cell>
          <cell r="J2640">
            <v>11</v>
          </cell>
          <cell r="K2640">
            <v>1</v>
          </cell>
          <cell r="L2640">
            <v>5</v>
          </cell>
          <cell r="M2640">
            <v>1</v>
          </cell>
          <cell r="N2640">
            <v>0</v>
          </cell>
          <cell r="P2640">
            <v>0</v>
          </cell>
          <cell r="Q2640">
            <v>38</v>
          </cell>
          <cell r="S2640">
            <v>0</v>
          </cell>
          <cell r="T2640">
            <v>20</v>
          </cell>
          <cell r="V2640">
            <v>0</v>
          </cell>
          <cell r="W2640">
            <v>0</v>
          </cell>
          <cell r="Y2640">
            <v>0</v>
          </cell>
          <cell r="Z2640">
            <v>4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L2640">
            <v>10577425</v>
          </cell>
        </row>
        <row r="2642">
          <cell r="C2642">
            <v>22</v>
          </cell>
        </row>
        <row r="2643">
          <cell r="C2643">
            <v>18</v>
          </cell>
        </row>
        <row r="2644">
          <cell r="C2644">
            <v>6</v>
          </cell>
        </row>
        <row r="2646">
          <cell r="C2646">
            <v>97</v>
          </cell>
          <cell r="H2646">
            <v>95</v>
          </cell>
          <cell r="I2646">
            <v>41</v>
          </cell>
          <cell r="J2646">
            <v>54</v>
          </cell>
          <cell r="K2646">
            <v>2</v>
          </cell>
          <cell r="AL2646">
            <v>6738760</v>
          </cell>
        </row>
        <row r="2647">
          <cell r="C2647">
            <v>0</v>
          </cell>
          <cell r="H2647">
            <v>0</v>
          </cell>
          <cell r="AL2647">
            <v>0</v>
          </cell>
        </row>
        <row r="2648">
          <cell r="C2648">
            <v>0</v>
          </cell>
          <cell r="H2648">
            <v>0</v>
          </cell>
          <cell r="AL2648">
            <v>0</v>
          </cell>
        </row>
        <row r="2649">
          <cell r="C2649">
            <v>0</v>
          </cell>
          <cell r="H2649">
            <v>0</v>
          </cell>
          <cell r="AL2649">
            <v>0</v>
          </cell>
        </row>
        <row r="2650">
          <cell r="C2650">
            <v>0</v>
          </cell>
          <cell r="H2650">
            <v>0</v>
          </cell>
          <cell r="AL2650">
            <v>0</v>
          </cell>
        </row>
        <row r="2651">
          <cell r="C2651">
            <v>0</v>
          </cell>
          <cell r="H2651">
            <v>0</v>
          </cell>
          <cell r="AL2651">
            <v>0</v>
          </cell>
        </row>
        <row r="2652">
          <cell r="C2652">
            <v>0</v>
          </cell>
          <cell r="H2652">
            <v>0</v>
          </cell>
          <cell r="AL2652">
            <v>0</v>
          </cell>
        </row>
        <row r="2653">
          <cell r="C2653">
            <v>63</v>
          </cell>
          <cell r="E2653">
            <v>59</v>
          </cell>
          <cell r="AL2653">
            <v>9696650</v>
          </cell>
        </row>
        <row r="2654">
          <cell r="C2654">
            <v>0</v>
          </cell>
          <cell r="AL2654">
            <v>0</v>
          </cell>
        </row>
        <row r="2655">
          <cell r="P2655">
            <v>0</v>
          </cell>
          <cell r="Q2655">
            <v>59</v>
          </cell>
          <cell r="S2655">
            <v>0</v>
          </cell>
          <cell r="T2655">
            <v>0</v>
          </cell>
          <cell r="V2655">
            <v>0</v>
          </cell>
          <cell r="W2655">
            <v>0</v>
          </cell>
          <cell r="Y2655">
            <v>0</v>
          </cell>
          <cell r="Z2655">
            <v>38</v>
          </cell>
        </row>
        <row r="2674">
          <cell r="C2674">
            <v>376</v>
          </cell>
          <cell r="D2674">
            <v>376</v>
          </cell>
          <cell r="E2674">
            <v>376</v>
          </cell>
          <cell r="F2674">
            <v>0</v>
          </cell>
          <cell r="G2674">
            <v>0</v>
          </cell>
          <cell r="AA2674">
            <v>0</v>
          </cell>
          <cell r="AB2674">
            <v>343</v>
          </cell>
          <cell r="AC2674">
            <v>33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</row>
        <row r="2882">
          <cell r="P2882">
            <v>10</v>
          </cell>
          <cell r="Q2882">
            <v>54</v>
          </cell>
          <cell r="S2882">
            <v>8</v>
          </cell>
          <cell r="T2882">
            <v>12</v>
          </cell>
          <cell r="V2882">
            <v>0</v>
          </cell>
          <cell r="W2882">
            <v>0</v>
          </cell>
          <cell r="Y2882">
            <v>1</v>
          </cell>
          <cell r="Z2882">
            <v>6</v>
          </cell>
        </row>
        <row r="2885">
          <cell r="C2885">
            <v>0</v>
          </cell>
        </row>
        <row r="2886">
          <cell r="C2886">
            <v>4</v>
          </cell>
          <cell r="I2886">
            <v>4</v>
          </cell>
        </row>
        <row r="2887">
          <cell r="C2887">
            <v>2</v>
          </cell>
          <cell r="I2887">
            <v>2</v>
          </cell>
        </row>
        <row r="2889">
          <cell r="C2889">
            <v>99</v>
          </cell>
          <cell r="H2889">
            <v>88</v>
          </cell>
          <cell r="I2889">
            <v>80</v>
          </cell>
          <cell r="J2889">
            <v>8</v>
          </cell>
          <cell r="K2889">
            <v>3</v>
          </cell>
          <cell r="L2889">
            <v>8</v>
          </cell>
          <cell r="M2889">
            <v>0</v>
          </cell>
          <cell r="N2889">
            <v>0</v>
          </cell>
          <cell r="AD2889">
            <v>4</v>
          </cell>
          <cell r="AE2889">
            <v>8</v>
          </cell>
          <cell r="AF2889">
            <v>0</v>
          </cell>
          <cell r="AG2889">
            <v>0</v>
          </cell>
          <cell r="AH2889">
            <v>0</v>
          </cell>
          <cell r="AI2889">
            <v>0</v>
          </cell>
          <cell r="AJ2889">
            <v>0</v>
          </cell>
          <cell r="AL2889">
            <v>38946510</v>
          </cell>
        </row>
        <row r="2894">
          <cell r="C2894">
            <v>8</v>
          </cell>
          <cell r="H2894">
            <v>3</v>
          </cell>
          <cell r="I2894">
            <v>3</v>
          </cell>
          <cell r="J2894">
            <v>0</v>
          </cell>
          <cell r="K2894">
            <v>0</v>
          </cell>
          <cell r="L2894">
            <v>5</v>
          </cell>
          <cell r="M2894">
            <v>0</v>
          </cell>
          <cell r="N2894">
            <v>0</v>
          </cell>
          <cell r="P2894">
            <v>0</v>
          </cell>
          <cell r="Q2894">
            <v>6</v>
          </cell>
          <cell r="S2894">
            <v>1</v>
          </cell>
          <cell r="T2894">
            <v>1</v>
          </cell>
          <cell r="V2894">
            <v>0</v>
          </cell>
          <cell r="W2894">
            <v>0</v>
          </cell>
          <cell r="Y2894">
            <v>0</v>
          </cell>
          <cell r="Z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H2894">
            <v>0</v>
          </cell>
          <cell r="AI2894">
            <v>0</v>
          </cell>
          <cell r="AJ2894">
            <v>0</v>
          </cell>
          <cell r="AL2894">
            <v>274710</v>
          </cell>
        </row>
        <row r="2960">
          <cell r="C2960">
            <v>2</v>
          </cell>
          <cell r="E2960">
            <v>2</v>
          </cell>
        </row>
        <row r="2964">
          <cell r="C2964">
            <v>39</v>
          </cell>
          <cell r="E2964">
            <v>35</v>
          </cell>
          <cell r="AL2964">
            <v>1247750</v>
          </cell>
        </row>
        <row r="2970">
          <cell r="C2970">
            <v>974</v>
          </cell>
          <cell r="E2970">
            <v>768</v>
          </cell>
        </row>
        <row r="2972">
          <cell r="C2972">
            <v>114</v>
          </cell>
          <cell r="E2972">
            <v>114</v>
          </cell>
          <cell r="AL2972">
            <v>2677860</v>
          </cell>
        </row>
        <row r="2973">
          <cell r="C2973">
            <v>275</v>
          </cell>
          <cell r="E2973">
            <v>275</v>
          </cell>
          <cell r="AL2973">
            <v>20319750</v>
          </cell>
        </row>
        <row r="2974">
          <cell r="C2974">
            <v>0</v>
          </cell>
          <cell r="AL2974">
            <v>0</v>
          </cell>
        </row>
        <row r="2975">
          <cell r="C2975">
            <v>311</v>
          </cell>
          <cell r="E2975">
            <v>303</v>
          </cell>
          <cell r="AL2975">
            <v>978690</v>
          </cell>
        </row>
        <row r="2976">
          <cell r="C2976">
            <v>0</v>
          </cell>
          <cell r="AL2976">
            <v>0</v>
          </cell>
        </row>
        <row r="2977">
          <cell r="C2977">
            <v>0</v>
          </cell>
          <cell r="AL2977">
            <v>0</v>
          </cell>
        </row>
        <row r="2978">
          <cell r="C2978">
            <v>0</v>
          </cell>
          <cell r="AL2978">
            <v>0</v>
          </cell>
        </row>
        <row r="2997">
          <cell r="C2997">
            <v>916</v>
          </cell>
          <cell r="E2997">
            <v>916</v>
          </cell>
          <cell r="AL2997">
            <v>3918640</v>
          </cell>
        </row>
        <row r="3016">
          <cell r="C3016">
            <v>843</v>
          </cell>
          <cell r="E3016">
            <v>843</v>
          </cell>
          <cell r="AL3016">
            <v>2967360</v>
          </cell>
        </row>
        <row r="3034">
          <cell r="C3034">
            <v>296</v>
          </cell>
          <cell r="E3034">
            <v>296</v>
          </cell>
          <cell r="AL3034">
            <v>2538930</v>
          </cell>
        </row>
        <row r="3066">
          <cell r="C3066">
            <v>67</v>
          </cell>
          <cell r="E3066">
            <v>67</v>
          </cell>
          <cell r="AL3066">
            <v>7121620</v>
          </cell>
        </row>
        <row r="3094">
          <cell r="C3094">
            <v>55</v>
          </cell>
          <cell r="I3094">
            <v>35</v>
          </cell>
          <cell r="L3094">
            <v>16</v>
          </cell>
          <cell r="P3094">
            <v>0</v>
          </cell>
          <cell r="Q3094">
            <v>0</v>
          </cell>
          <cell r="S3094">
            <v>0</v>
          </cell>
          <cell r="T3094">
            <v>0</v>
          </cell>
          <cell r="V3094">
            <v>0</v>
          </cell>
          <cell r="W3094">
            <v>0</v>
          </cell>
          <cell r="Y3094">
            <v>0</v>
          </cell>
          <cell r="Z3094">
            <v>0</v>
          </cell>
          <cell r="AD3094">
            <v>0</v>
          </cell>
          <cell r="AE3094">
            <v>0</v>
          </cell>
          <cell r="AF3094">
            <v>0</v>
          </cell>
          <cell r="AG3094">
            <v>0</v>
          </cell>
          <cell r="AH3094">
            <v>0</v>
          </cell>
          <cell r="AI3094">
            <v>0</v>
          </cell>
          <cell r="AJ3094">
            <v>0</v>
          </cell>
          <cell r="AL3094">
            <v>1013940</v>
          </cell>
        </row>
        <row r="3105">
          <cell r="C3105">
            <v>56</v>
          </cell>
          <cell r="H3105">
            <v>37</v>
          </cell>
          <cell r="I3105">
            <v>36</v>
          </cell>
          <cell r="J3105">
            <v>1</v>
          </cell>
          <cell r="K3105">
            <v>1</v>
          </cell>
          <cell r="L3105">
            <v>16</v>
          </cell>
          <cell r="M3105">
            <v>1</v>
          </cell>
          <cell r="N3105">
            <v>1</v>
          </cell>
        </row>
        <row r="3155">
          <cell r="C3155">
            <v>0</v>
          </cell>
        </row>
        <row r="3158">
          <cell r="C3158">
            <v>594</v>
          </cell>
          <cell r="E3158">
            <v>594</v>
          </cell>
          <cell r="AL3158">
            <v>14618340</v>
          </cell>
        </row>
        <row r="3159">
          <cell r="C3159">
            <v>44</v>
          </cell>
          <cell r="E3159">
            <v>44</v>
          </cell>
          <cell r="AL3159">
            <v>13574000</v>
          </cell>
        </row>
        <row r="3170">
          <cell r="C3170">
            <v>6</v>
          </cell>
          <cell r="E3170">
            <v>6</v>
          </cell>
          <cell r="AL3170">
            <v>52740</v>
          </cell>
        </row>
        <row r="3171">
          <cell r="C3171">
            <v>0</v>
          </cell>
          <cell r="AL3171">
            <v>0</v>
          </cell>
        </row>
        <row r="3172">
          <cell r="C3172">
            <v>0</v>
          </cell>
          <cell r="AL3172">
            <v>0</v>
          </cell>
        </row>
        <row r="3173">
          <cell r="C3173">
            <v>0</v>
          </cell>
          <cell r="AL3173">
            <v>0</v>
          </cell>
        </row>
        <row r="3174">
          <cell r="C3174">
            <v>0</v>
          </cell>
          <cell r="AL3174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B"/>
      <sheetName val="B17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2023</v>
          </cell>
        </row>
      </sheetData>
      <sheetData sheetId="1">
        <row r="6">
          <cell r="C6">
            <v>80</v>
          </cell>
          <cell r="E6">
            <v>80</v>
          </cell>
          <cell r="AL6">
            <v>724000</v>
          </cell>
        </row>
        <row r="7">
          <cell r="C7">
            <v>0</v>
          </cell>
          <cell r="AL7">
            <v>0</v>
          </cell>
        </row>
        <row r="8">
          <cell r="C8">
            <v>0</v>
          </cell>
          <cell r="AL8">
            <v>0</v>
          </cell>
        </row>
        <row r="9">
          <cell r="C9">
            <v>342</v>
          </cell>
          <cell r="E9">
            <v>342</v>
          </cell>
          <cell r="AL9">
            <v>3095100</v>
          </cell>
        </row>
        <row r="10">
          <cell r="C10">
            <v>311</v>
          </cell>
          <cell r="E10">
            <v>311</v>
          </cell>
          <cell r="AL10">
            <v>2814550</v>
          </cell>
        </row>
        <row r="11">
          <cell r="C11">
            <v>0</v>
          </cell>
          <cell r="AL11">
            <v>0</v>
          </cell>
        </row>
        <row r="12">
          <cell r="C12">
            <v>138</v>
          </cell>
          <cell r="E12">
            <v>138</v>
          </cell>
          <cell r="AL12">
            <v>1248900</v>
          </cell>
        </row>
        <row r="13">
          <cell r="C13">
            <v>0</v>
          </cell>
          <cell r="AL13">
            <v>0</v>
          </cell>
        </row>
        <row r="14">
          <cell r="C14">
            <v>207</v>
          </cell>
          <cell r="E14">
            <v>207</v>
          </cell>
          <cell r="AL14">
            <v>1873350</v>
          </cell>
        </row>
        <row r="15">
          <cell r="C15">
            <v>177</v>
          </cell>
          <cell r="E15">
            <v>177</v>
          </cell>
          <cell r="AL15">
            <v>1601850</v>
          </cell>
        </row>
        <row r="16">
          <cell r="C16">
            <v>0</v>
          </cell>
          <cell r="AL16">
            <v>0</v>
          </cell>
        </row>
        <row r="17">
          <cell r="C17">
            <v>261</v>
          </cell>
          <cell r="E17">
            <v>261</v>
          </cell>
          <cell r="AL17">
            <v>2362050</v>
          </cell>
        </row>
        <row r="18">
          <cell r="C18">
            <v>48</v>
          </cell>
          <cell r="E18">
            <v>48</v>
          </cell>
          <cell r="AL18">
            <v>434400</v>
          </cell>
        </row>
        <row r="19">
          <cell r="C19">
            <v>0</v>
          </cell>
          <cell r="AL19">
            <v>0</v>
          </cell>
        </row>
        <row r="20">
          <cell r="C20">
            <v>466</v>
          </cell>
          <cell r="E20">
            <v>466</v>
          </cell>
          <cell r="AL20">
            <v>4217300</v>
          </cell>
        </row>
        <row r="21">
          <cell r="C21">
            <v>0</v>
          </cell>
          <cell r="AL21">
            <v>0</v>
          </cell>
        </row>
        <row r="22">
          <cell r="C22">
            <v>0</v>
          </cell>
          <cell r="AL22">
            <v>0</v>
          </cell>
        </row>
        <row r="23">
          <cell r="C23">
            <v>0</v>
          </cell>
          <cell r="AL23">
            <v>0</v>
          </cell>
        </row>
        <row r="24">
          <cell r="C24">
            <v>11</v>
          </cell>
          <cell r="E24">
            <v>11</v>
          </cell>
          <cell r="AL24">
            <v>99550</v>
          </cell>
        </row>
        <row r="25">
          <cell r="C25">
            <v>0</v>
          </cell>
          <cell r="AL25">
            <v>0</v>
          </cell>
        </row>
        <row r="26">
          <cell r="C26">
            <v>1333</v>
          </cell>
          <cell r="E26">
            <v>1333</v>
          </cell>
          <cell r="AL26">
            <v>12063650</v>
          </cell>
        </row>
        <row r="27">
          <cell r="C27">
            <v>799</v>
          </cell>
          <cell r="E27">
            <v>799</v>
          </cell>
          <cell r="AL27">
            <v>7230950</v>
          </cell>
        </row>
        <row r="28">
          <cell r="C28">
            <v>531</v>
          </cell>
          <cell r="E28">
            <v>531</v>
          </cell>
          <cell r="AL28">
            <v>4805550</v>
          </cell>
        </row>
        <row r="29">
          <cell r="C29">
            <v>950</v>
          </cell>
          <cell r="E29">
            <v>950</v>
          </cell>
          <cell r="AL29">
            <v>8597500</v>
          </cell>
        </row>
        <row r="30">
          <cell r="C30">
            <v>146</v>
          </cell>
          <cell r="E30">
            <v>146</v>
          </cell>
          <cell r="AL30">
            <v>1321300</v>
          </cell>
        </row>
        <row r="31">
          <cell r="C31">
            <v>693</v>
          </cell>
          <cell r="E31">
            <v>693</v>
          </cell>
          <cell r="AL31">
            <v>6271650</v>
          </cell>
        </row>
        <row r="32">
          <cell r="C32">
            <v>0</v>
          </cell>
          <cell r="AL32">
            <v>0</v>
          </cell>
        </row>
        <row r="33">
          <cell r="C33">
            <v>0</v>
          </cell>
          <cell r="AL33">
            <v>0</v>
          </cell>
        </row>
        <row r="34">
          <cell r="C34">
            <v>64</v>
          </cell>
          <cell r="E34">
            <v>64</v>
          </cell>
          <cell r="AL34">
            <v>579200</v>
          </cell>
        </row>
        <row r="35">
          <cell r="C35">
            <v>0</v>
          </cell>
          <cell r="AL35">
            <v>0</v>
          </cell>
        </row>
        <row r="36">
          <cell r="C36">
            <v>162</v>
          </cell>
          <cell r="E36">
            <v>162</v>
          </cell>
          <cell r="AL36">
            <v>1466100</v>
          </cell>
        </row>
        <row r="37">
          <cell r="C37">
            <v>29</v>
          </cell>
          <cell r="E37">
            <v>29</v>
          </cell>
          <cell r="AL37">
            <v>262450</v>
          </cell>
        </row>
        <row r="38">
          <cell r="C38">
            <v>0</v>
          </cell>
          <cell r="AL38">
            <v>0</v>
          </cell>
        </row>
        <row r="39">
          <cell r="C39">
            <v>0</v>
          </cell>
          <cell r="AL39">
            <v>0</v>
          </cell>
        </row>
        <row r="40">
          <cell r="C40">
            <v>77</v>
          </cell>
          <cell r="E40">
            <v>77</v>
          </cell>
          <cell r="AL40">
            <v>696850</v>
          </cell>
        </row>
        <row r="41">
          <cell r="C41">
            <v>52</v>
          </cell>
          <cell r="E41">
            <v>52</v>
          </cell>
          <cell r="AL41">
            <v>470600</v>
          </cell>
        </row>
        <row r="42">
          <cell r="C42">
            <v>108</v>
          </cell>
          <cell r="E42">
            <v>108</v>
          </cell>
          <cell r="AL42">
            <v>977400</v>
          </cell>
        </row>
        <row r="43">
          <cell r="C43">
            <v>0</v>
          </cell>
          <cell r="AL43">
            <v>0</v>
          </cell>
        </row>
        <row r="44">
          <cell r="C44">
            <v>0</v>
          </cell>
          <cell r="AL44">
            <v>0</v>
          </cell>
        </row>
        <row r="45">
          <cell r="C45">
            <v>0</v>
          </cell>
          <cell r="AL45">
            <v>0</v>
          </cell>
        </row>
        <row r="46">
          <cell r="C46">
            <v>0</v>
          </cell>
          <cell r="AL46">
            <v>0</v>
          </cell>
        </row>
        <row r="47">
          <cell r="C47">
            <v>0</v>
          </cell>
          <cell r="AL47">
            <v>0</v>
          </cell>
        </row>
        <row r="48">
          <cell r="C48">
            <v>300</v>
          </cell>
          <cell r="E48">
            <v>300</v>
          </cell>
          <cell r="AL48">
            <v>2715000</v>
          </cell>
        </row>
        <row r="49">
          <cell r="C49">
            <v>0</v>
          </cell>
        </row>
        <row r="50">
          <cell r="C50">
            <v>0</v>
          </cell>
          <cell r="AL50">
            <v>0</v>
          </cell>
        </row>
        <row r="51">
          <cell r="C51">
            <v>99</v>
          </cell>
          <cell r="E51">
            <v>99</v>
          </cell>
          <cell r="AL51">
            <v>895950</v>
          </cell>
        </row>
        <row r="52">
          <cell r="C52">
            <v>0</v>
          </cell>
        </row>
        <row r="53">
          <cell r="C53">
            <v>0</v>
          </cell>
          <cell r="AL53">
            <v>0</v>
          </cell>
        </row>
        <row r="56">
          <cell r="C56">
            <v>0</v>
          </cell>
          <cell r="AL56">
            <v>0</v>
          </cell>
        </row>
        <row r="57">
          <cell r="C57">
            <v>111</v>
          </cell>
          <cell r="E57">
            <v>40</v>
          </cell>
          <cell r="AL57">
            <v>671600</v>
          </cell>
        </row>
        <row r="58">
          <cell r="C58">
            <v>3928</v>
          </cell>
          <cell r="E58">
            <v>3801</v>
          </cell>
          <cell r="AL58">
            <v>34399050</v>
          </cell>
        </row>
        <row r="62">
          <cell r="C62">
            <v>0</v>
          </cell>
          <cell r="AL62">
            <v>0</v>
          </cell>
        </row>
        <row r="63">
          <cell r="C63">
            <v>0</v>
          </cell>
          <cell r="AL63">
            <v>0</v>
          </cell>
        </row>
        <row r="64">
          <cell r="C64">
            <v>186</v>
          </cell>
          <cell r="E64">
            <v>186</v>
          </cell>
          <cell r="AL64">
            <v>357120</v>
          </cell>
        </row>
        <row r="65">
          <cell r="C65">
            <v>1167</v>
          </cell>
          <cell r="E65">
            <v>1167</v>
          </cell>
          <cell r="AL65">
            <v>1645470</v>
          </cell>
        </row>
        <row r="66">
          <cell r="C66">
            <v>803</v>
          </cell>
          <cell r="E66">
            <v>800</v>
          </cell>
          <cell r="AL66">
            <v>1128000</v>
          </cell>
        </row>
        <row r="67">
          <cell r="C67">
            <v>582</v>
          </cell>
          <cell r="E67">
            <v>582</v>
          </cell>
          <cell r="AL67">
            <v>820620</v>
          </cell>
        </row>
        <row r="69">
          <cell r="C69">
            <v>577</v>
          </cell>
        </row>
        <row r="70">
          <cell r="C70">
            <v>443</v>
          </cell>
        </row>
        <row r="121">
          <cell r="C121">
            <v>94</v>
          </cell>
          <cell r="E121">
            <v>94</v>
          </cell>
          <cell r="AL121">
            <v>707820</v>
          </cell>
        </row>
        <row r="123">
          <cell r="C123">
            <v>0</v>
          </cell>
          <cell r="AL123">
            <v>0</v>
          </cell>
        </row>
        <row r="128">
          <cell r="C128">
            <v>0</v>
          </cell>
          <cell r="E128">
            <v>0</v>
          </cell>
          <cell r="AL128">
            <v>0</v>
          </cell>
        </row>
        <row r="130">
          <cell r="C130">
            <v>51</v>
          </cell>
          <cell r="E130">
            <v>51</v>
          </cell>
          <cell r="AL130">
            <v>236640</v>
          </cell>
        </row>
        <row r="131">
          <cell r="C131">
            <v>0</v>
          </cell>
          <cell r="AL131">
            <v>0</v>
          </cell>
        </row>
        <row r="132">
          <cell r="C132">
            <v>695</v>
          </cell>
          <cell r="E132">
            <v>695</v>
          </cell>
          <cell r="AL132">
            <v>542100</v>
          </cell>
        </row>
        <row r="133">
          <cell r="C133">
            <v>122</v>
          </cell>
          <cell r="E133">
            <v>122</v>
          </cell>
          <cell r="AL133">
            <v>311100</v>
          </cell>
        </row>
        <row r="134">
          <cell r="C134">
            <v>269</v>
          </cell>
          <cell r="E134">
            <v>269</v>
          </cell>
          <cell r="AL134">
            <v>685950</v>
          </cell>
        </row>
        <row r="135">
          <cell r="C135">
            <v>81</v>
          </cell>
          <cell r="E135">
            <v>81</v>
          </cell>
          <cell r="AL135">
            <v>206550</v>
          </cell>
        </row>
        <row r="137">
          <cell r="C137">
            <v>1253</v>
          </cell>
        </row>
        <row r="141">
          <cell r="C141">
            <v>18</v>
          </cell>
          <cell r="E141">
            <v>18</v>
          </cell>
          <cell r="AL141">
            <v>39780</v>
          </cell>
        </row>
        <row r="142">
          <cell r="C142">
            <v>334</v>
          </cell>
          <cell r="E142">
            <v>334</v>
          </cell>
          <cell r="AL142">
            <v>424180</v>
          </cell>
        </row>
        <row r="143">
          <cell r="C143">
            <v>37</v>
          </cell>
          <cell r="E143">
            <v>37</v>
          </cell>
          <cell r="AL143">
            <v>81770</v>
          </cell>
        </row>
        <row r="144">
          <cell r="C144">
            <v>0</v>
          </cell>
          <cell r="AL144">
            <v>0</v>
          </cell>
        </row>
        <row r="145">
          <cell r="C145">
            <v>0</v>
          </cell>
          <cell r="AL145">
            <v>0</v>
          </cell>
        </row>
        <row r="147">
          <cell r="C147">
            <v>797</v>
          </cell>
        </row>
        <row r="148">
          <cell r="C148">
            <v>0</v>
          </cell>
        </row>
        <row r="152">
          <cell r="C152">
            <v>2710</v>
          </cell>
          <cell r="E152">
            <v>2700</v>
          </cell>
          <cell r="AL152">
            <v>2295000</v>
          </cell>
        </row>
        <row r="156">
          <cell r="C156">
            <v>685</v>
          </cell>
          <cell r="E156">
            <v>685</v>
          </cell>
        </row>
        <row r="157">
          <cell r="C157">
            <v>21</v>
          </cell>
          <cell r="E157">
            <v>18</v>
          </cell>
        </row>
        <row r="158">
          <cell r="C158">
            <v>0</v>
          </cell>
        </row>
        <row r="201">
          <cell r="C201">
            <v>1073</v>
          </cell>
          <cell r="E201">
            <v>1071</v>
          </cell>
          <cell r="AL201">
            <v>43236270</v>
          </cell>
        </row>
        <row r="202">
          <cell r="C202">
            <v>2208</v>
          </cell>
          <cell r="E202">
            <v>2202</v>
          </cell>
          <cell r="AL202">
            <v>100080900</v>
          </cell>
        </row>
        <row r="203">
          <cell r="C203">
            <v>353</v>
          </cell>
          <cell r="E203">
            <v>353</v>
          </cell>
          <cell r="AL203">
            <v>29835560</v>
          </cell>
        </row>
        <row r="204">
          <cell r="C204">
            <v>323</v>
          </cell>
          <cell r="E204">
            <v>321</v>
          </cell>
          <cell r="AL204">
            <v>27130920</v>
          </cell>
        </row>
        <row r="205">
          <cell r="C205">
            <v>0</v>
          </cell>
          <cell r="AL205">
            <v>0</v>
          </cell>
        </row>
        <row r="206">
          <cell r="C206">
            <v>848</v>
          </cell>
          <cell r="E206">
            <v>847</v>
          </cell>
          <cell r="AL206">
            <v>148199590</v>
          </cell>
        </row>
        <row r="207">
          <cell r="C207">
            <v>29</v>
          </cell>
          <cell r="E207">
            <v>29</v>
          </cell>
          <cell r="AL207">
            <v>5074130</v>
          </cell>
        </row>
        <row r="208">
          <cell r="C208">
            <v>0</v>
          </cell>
          <cell r="AL208">
            <v>0</v>
          </cell>
        </row>
        <row r="209">
          <cell r="C209">
            <v>559</v>
          </cell>
          <cell r="E209">
            <v>558</v>
          </cell>
          <cell r="AL209">
            <v>22554360</v>
          </cell>
        </row>
        <row r="210">
          <cell r="C210">
            <v>247</v>
          </cell>
          <cell r="E210">
            <v>247</v>
          </cell>
          <cell r="AL210">
            <v>2015520</v>
          </cell>
        </row>
        <row r="211">
          <cell r="C211">
            <v>100</v>
          </cell>
          <cell r="E211">
            <v>100</v>
          </cell>
          <cell r="AL211">
            <v>7583000</v>
          </cell>
        </row>
        <row r="212">
          <cell r="C212">
            <v>0</v>
          </cell>
          <cell r="AL212">
            <v>0</v>
          </cell>
        </row>
        <row r="213">
          <cell r="C213">
            <v>0</v>
          </cell>
          <cell r="AL213">
            <v>0</v>
          </cell>
        </row>
        <row r="214">
          <cell r="C214">
            <v>0</v>
          </cell>
          <cell r="AL214">
            <v>0</v>
          </cell>
        </row>
        <row r="215">
          <cell r="C215">
            <v>174</v>
          </cell>
          <cell r="E215">
            <v>174</v>
          </cell>
          <cell r="AL215">
            <v>10490460</v>
          </cell>
        </row>
        <row r="216">
          <cell r="C216">
            <v>478</v>
          </cell>
          <cell r="E216">
            <v>478</v>
          </cell>
          <cell r="AL216">
            <v>48000760</v>
          </cell>
        </row>
        <row r="300">
          <cell r="C300">
            <v>52054</v>
          </cell>
          <cell r="D300">
            <v>51299</v>
          </cell>
          <cell r="E300">
            <v>51299</v>
          </cell>
          <cell r="F300">
            <v>0</v>
          </cell>
          <cell r="G300">
            <v>755</v>
          </cell>
          <cell r="AA300">
            <v>19861</v>
          </cell>
          <cell r="AB300">
            <v>13034</v>
          </cell>
          <cell r="AC300">
            <v>19159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2</v>
          </cell>
          <cell r="AJ300">
            <v>0</v>
          </cell>
          <cell r="AL300">
            <v>108783780</v>
          </cell>
        </row>
        <row r="381">
          <cell r="C381">
            <v>62755</v>
          </cell>
          <cell r="D381">
            <v>62442</v>
          </cell>
          <cell r="E381">
            <v>62442</v>
          </cell>
          <cell r="F381">
            <v>0</v>
          </cell>
          <cell r="G381">
            <v>313</v>
          </cell>
          <cell r="AA381">
            <v>17206</v>
          </cell>
          <cell r="AB381">
            <v>24978</v>
          </cell>
          <cell r="AC381">
            <v>20571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106</v>
          </cell>
          <cell r="AJ381">
            <v>0</v>
          </cell>
          <cell r="AL381">
            <v>107502050</v>
          </cell>
        </row>
        <row r="427">
          <cell r="C427">
            <v>3993</v>
          </cell>
          <cell r="D427">
            <v>3987</v>
          </cell>
          <cell r="E427">
            <v>3987</v>
          </cell>
          <cell r="F427">
            <v>0</v>
          </cell>
          <cell r="G427">
            <v>6</v>
          </cell>
          <cell r="AA427">
            <v>277</v>
          </cell>
          <cell r="AB427">
            <v>3627</v>
          </cell>
          <cell r="AC427">
            <v>89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39</v>
          </cell>
          <cell r="AJ427">
            <v>0</v>
          </cell>
          <cell r="AL427">
            <v>20838530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6</v>
          </cell>
          <cell r="AJ442">
            <v>0</v>
          </cell>
          <cell r="AL442">
            <v>0</v>
          </cell>
        </row>
        <row r="522">
          <cell r="C522">
            <v>4112</v>
          </cell>
          <cell r="D522">
            <v>4087</v>
          </cell>
          <cell r="E522">
            <v>4087</v>
          </cell>
          <cell r="F522">
            <v>0</v>
          </cell>
          <cell r="G522">
            <v>25</v>
          </cell>
          <cell r="AA522">
            <v>1421</v>
          </cell>
          <cell r="AB522">
            <v>1185</v>
          </cell>
          <cell r="AC522">
            <v>1506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249</v>
          </cell>
          <cell r="AJ522">
            <v>0</v>
          </cell>
          <cell r="AL522">
            <v>25009540</v>
          </cell>
        </row>
        <row r="582">
          <cell r="C582">
            <v>4525</v>
          </cell>
          <cell r="D582">
            <v>4510</v>
          </cell>
          <cell r="E582">
            <v>4510</v>
          </cell>
          <cell r="F582">
            <v>0</v>
          </cell>
          <cell r="G582">
            <v>15</v>
          </cell>
          <cell r="AA582">
            <v>957</v>
          </cell>
          <cell r="AB582">
            <v>3067</v>
          </cell>
          <cell r="AC582">
            <v>501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12</v>
          </cell>
          <cell r="AJ582">
            <v>0</v>
          </cell>
          <cell r="AL582">
            <v>17600790</v>
          </cell>
        </row>
        <row r="602">
          <cell r="C602">
            <v>30</v>
          </cell>
          <cell r="D602">
            <v>30</v>
          </cell>
          <cell r="E602">
            <v>30</v>
          </cell>
          <cell r="F602">
            <v>0</v>
          </cell>
          <cell r="G602">
            <v>0</v>
          </cell>
          <cell r="AA602">
            <v>0</v>
          </cell>
          <cell r="AB602">
            <v>29</v>
          </cell>
          <cell r="AC602">
            <v>1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1</v>
          </cell>
          <cell r="AJ602">
            <v>0</v>
          </cell>
          <cell r="AL602">
            <v>108540</v>
          </cell>
        </row>
        <row r="650">
          <cell r="C650">
            <v>4308</v>
          </cell>
          <cell r="D650">
            <v>4307</v>
          </cell>
          <cell r="E650">
            <v>4307</v>
          </cell>
          <cell r="F650">
            <v>0</v>
          </cell>
          <cell r="G650">
            <v>1</v>
          </cell>
          <cell r="AA650">
            <v>267</v>
          </cell>
          <cell r="AB650">
            <v>2936</v>
          </cell>
          <cell r="AC650">
            <v>1105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47</v>
          </cell>
          <cell r="AJ650">
            <v>0</v>
          </cell>
          <cell r="AL650">
            <v>68193910</v>
          </cell>
        </row>
        <row r="660">
          <cell r="C660">
            <v>140</v>
          </cell>
          <cell r="D660">
            <v>136</v>
          </cell>
          <cell r="E660">
            <v>136</v>
          </cell>
          <cell r="F660">
            <v>0</v>
          </cell>
          <cell r="G660">
            <v>4</v>
          </cell>
          <cell r="AA660">
            <v>2</v>
          </cell>
          <cell r="AB660">
            <v>11</v>
          </cell>
          <cell r="AC660">
            <v>127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L660">
            <v>438050</v>
          </cell>
        </row>
        <row r="671">
          <cell r="C671">
            <v>7381</v>
          </cell>
          <cell r="D671">
            <v>7327</v>
          </cell>
          <cell r="E671">
            <v>7110</v>
          </cell>
          <cell r="F671">
            <v>217</v>
          </cell>
          <cell r="G671">
            <v>54</v>
          </cell>
          <cell r="AA671">
            <v>4264</v>
          </cell>
          <cell r="AB671">
            <v>1552</v>
          </cell>
          <cell r="AC671">
            <v>1565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</row>
        <row r="721">
          <cell r="C721">
            <v>121</v>
          </cell>
          <cell r="D721">
            <v>121</v>
          </cell>
          <cell r="E721">
            <v>121</v>
          </cell>
          <cell r="F721">
            <v>0</v>
          </cell>
          <cell r="G721">
            <v>0</v>
          </cell>
          <cell r="AA721">
            <v>35</v>
          </cell>
          <cell r="AB721">
            <v>52</v>
          </cell>
          <cell r="AC721">
            <v>34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31</v>
          </cell>
          <cell r="AJ721">
            <v>0</v>
          </cell>
          <cell r="AL721">
            <v>260570</v>
          </cell>
        </row>
        <row r="764">
          <cell r="C764">
            <v>3471</v>
          </cell>
          <cell r="D764">
            <v>3455</v>
          </cell>
          <cell r="E764">
            <v>3455</v>
          </cell>
          <cell r="F764">
            <v>0</v>
          </cell>
          <cell r="G764">
            <v>16</v>
          </cell>
          <cell r="AA764">
            <v>313</v>
          </cell>
          <cell r="AB764">
            <v>2202</v>
          </cell>
          <cell r="AC764">
            <v>956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L764">
            <v>6369380</v>
          </cell>
        </row>
        <row r="824">
          <cell r="C824">
            <v>3328</v>
          </cell>
          <cell r="D824">
            <v>3307</v>
          </cell>
          <cell r="E824">
            <v>3300</v>
          </cell>
          <cell r="F824">
            <v>7</v>
          </cell>
          <cell r="G824">
            <v>21</v>
          </cell>
          <cell r="AA824">
            <v>425</v>
          </cell>
          <cell r="AB824">
            <v>1152</v>
          </cell>
          <cell r="AC824">
            <v>1751</v>
          </cell>
          <cell r="AD824">
            <v>8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2</v>
          </cell>
          <cell r="AJ824">
            <v>0</v>
          </cell>
          <cell r="AL824">
            <v>36853450</v>
          </cell>
        </row>
        <row r="847">
          <cell r="F847">
            <v>0</v>
          </cell>
          <cell r="G847">
            <v>0</v>
          </cell>
          <cell r="AA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L847">
            <v>0</v>
          </cell>
        </row>
        <row r="877">
          <cell r="C877">
            <v>2080</v>
          </cell>
          <cell r="D877">
            <v>2064</v>
          </cell>
          <cell r="E877">
            <v>2064</v>
          </cell>
          <cell r="F877">
            <v>0</v>
          </cell>
          <cell r="G877">
            <v>16</v>
          </cell>
          <cell r="AA877">
            <v>260</v>
          </cell>
          <cell r="AB877">
            <v>399</v>
          </cell>
          <cell r="AC877">
            <v>1421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L877">
            <v>126253940</v>
          </cell>
        </row>
        <row r="879">
          <cell r="C879">
            <v>0</v>
          </cell>
          <cell r="D879">
            <v>0</v>
          </cell>
          <cell r="AL879">
            <v>0</v>
          </cell>
        </row>
        <row r="880">
          <cell r="C880">
            <v>49</v>
          </cell>
          <cell r="D880">
            <v>49</v>
          </cell>
          <cell r="E880">
            <v>49</v>
          </cell>
          <cell r="AA880">
            <v>12</v>
          </cell>
          <cell r="AB880">
            <v>28</v>
          </cell>
          <cell r="AC880">
            <v>9</v>
          </cell>
          <cell r="AL880">
            <v>1163260</v>
          </cell>
        </row>
        <row r="902">
          <cell r="C902">
            <v>1377</v>
          </cell>
          <cell r="D902">
            <v>1371</v>
          </cell>
          <cell r="E902">
            <v>1371</v>
          </cell>
          <cell r="F902">
            <v>0</v>
          </cell>
          <cell r="G902">
            <v>6</v>
          </cell>
          <cell r="AA902">
            <v>277</v>
          </cell>
          <cell r="AB902">
            <v>905</v>
          </cell>
          <cell r="AC902">
            <v>195</v>
          </cell>
          <cell r="AD902">
            <v>5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L902">
            <v>35773430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L944">
            <v>0</v>
          </cell>
        </row>
        <row r="988">
          <cell r="C988">
            <v>12</v>
          </cell>
          <cell r="D988">
            <v>12</v>
          </cell>
          <cell r="E988">
            <v>12</v>
          </cell>
          <cell r="F988">
            <v>0</v>
          </cell>
          <cell r="G988">
            <v>0</v>
          </cell>
          <cell r="AA988">
            <v>1</v>
          </cell>
          <cell r="AB988">
            <v>11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L997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65</v>
          </cell>
          <cell r="AJ1005">
            <v>0</v>
          </cell>
          <cell r="AL1005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L1014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L1024">
            <v>0</v>
          </cell>
        </row>
        <row r="1031"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L1031">
            <v>0</v>
          </cell>
        </row>
        <row r="1035"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9"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3"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L1051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L1054">
            <v>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L1057">
            <v>0</v>
          </cell>
        </row>
        <row r="1065"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L1065">
            <v>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L1071">
            <v>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L1081">
            <v>0</v>
          </cell>
        </row>
        <row r="1101"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4"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L1104">
            <v>0</v>
          </cell>
        </row>
        <row r="1178">
          <cell r="C1178">
            <v>16433</v>
          </cell>
          <cell r="D1178">
            <v>16433</v>
          </cell>
          <cell r="E1178">
            <v>16433</v>
          </cell>
          <cell r="F1178">
            <v>0</v>
          </cell>
          <cell r="G1178">
            <v>0</v>
          </cell>
          <cell r="AA1178">
            <v>14076</v>
          </cell>
          <cell r="AB1178">
            <v>2357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</row>
        <row r="1224">
          <cell r="C1224">
            <v>1001</v>
          </cell>
          <cell r="E1224">
            <v>973</v>
          </cell>
          <cell r="AL1224">
            <v>5293740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323</v>
          </cell>
          <cell r="AJ1240">
            <v>0</v>
          </cell>
          <cell r="AL1240">
            <v>0</v>
          </cell>
        </row>
        <row r="1242">
          <cell r="C1242">
            <v>359</v>
          </cell>
          <cell r="E1242">
            <v>359</v>
          </cell>
          <cell r="AL1242">
            <v>1238550</v>
          </cell>
        </row>
        <row r="1243">
          <cell r="C1243">
            <v>385</v>
          </cell>
          <cell r="E1243">
            <v>385</v>
          </cell>
          <cell r="AL1243">
            <v>1328250</v>
          </cell>
        </row>
        <row r="1244">
          <cell r="C1244">
            <v>8</v>
          </cell>
          <cell r="E1244">
            <v>8</v>
          </cell>
          <cell r="AL1244">
            <v>109760</v>
          </cell>
        </row>
        <row r="1245">
          <cell r="C1245">
            <v>2</v>
          </cell>
          <cell r="E1245">
            <v>2</v>
          </cell>
          <cell r="AL1245">
            <v>32120</v>
          </cell>
        </row>
        <row r="1246">
          <cell r="C1246">
            <v>5</v>
          </cell>
          <cell r="E1246">
            <v>5</v>
          </cell>
          <cell r="AL1246">
            <v>182250</v>
          </cell>
        </row>
        <row r="1247">
          <cell r="C1247">
            <v>0</v>
          </cell>
          <cell r="AL1247">
            <v>0</v>
          </cell>
        </row>
        <row r="1248">
          <cell r="C1248">
            <v>0</v>
          </cell>
          <cell r="AL1248">
            <v>0</v>
          </cell>
        </row>
        <row r="1256">
          <cell r="C1256">
            <v>0</v>
          </cell>
        </row>
        <row r="1273">
          <cell r="C1273">
            <v>26</v>
          </cell>
          <cell r="E1273">
            <v>26</v>
          </cell>
        </row>
        <row r="1330">
          <cell r="C1330">
            <v>44</v>
          </cell>
          <cell r="D1330">
            <v>44</v>
          </cell>
          <cell r="E1330">
            <v>44</v>
          </cell>
          <cell r="F1330">
            <v>0</v>
          </cell>
          <cell r="G1330">
            <v>0</v>
          </cell>
          <cell r="AA1330">
            <v>12</v>
          </cell>
          <cell r="AB1330">
            <v>32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45</v>
          </cell>
          <cell r="AJ1330">
            <v>0</v>
          </cell>
        </row>
        <row r="1412">
          <cell r="C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P1412">
            <v>0</v>
          </cell>
          <cell r="Q1412">
            <v>0</v>
          </cell>
          <cell r="S1412">
            <v>0</v>
          </cell>
          <cell r="T1412">
            <v>0</v>
          </cell>
          <cell r="V1412">
            <v>0</v>
          </cell>
          <cell r="W1412">
            <v>0</v>
          </cell>
          <cell r="Y1412">
            <v>0</v>
          </cell>
          <cell r="Z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L1412">
            <v>0</v>
          </cell>
        </row>
        <row r="1461">
          <cell r="C1461">
            <v>528</v>
          </cell>
          <cell r="D1461">
            <v>524</v>
          </cell>
          <cell r="E1461">
            <v>524</v>
          </cell>
          <cell r="F1461">
            <v>0</v>
          </cell>
          <cell r="G1461">
            <v>4</v>
          </cell>
          <cell r="AA1461">
            <v>19</v>
          </cell>
          <cell r="AB1461">
            <v>509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547">
          <cell r="C1547">
            <v>139</v>
          </cell>
          <cell r="H1547">
            <v>130</v>
          </cell>
          <cell r="I1547">
            <v>119</v>
          </cell>
          <cell r="J1547">
            <v>11</v>
          </cell>
          <cell r="K1547">
            <v>1</v>
          </cell>
          <cell r="L1547">
            <v>6</v>
          </cell>
          <cell r="M1547">
            <v>2</v>
          </cell>
          <cell r="N1547">
            <v>0</v>
          </cell>
          <cell r="P1547">
            <v>0</v>
          </cell>
          <cell r="Q1547">
            <v>5</v>
          </cell>
          <cell r="S1547">
            <v>0</v>
          </cell>
          <cell r="T1547">
            <v>98</v>
          </cell>
          <cell r="V1547">
            <v>0</v>
          </cell>
          <cell r="W1547">
            <v>0</v>
          </cell>
          <cell r="Y1547">
            <v>0</v>
          </cell>
          <cell r="Z1547">
            <v>0</v>
          </cell>
          <cell r="AD1547">
            <v>0</v>
          </cell>
          <cell r="AE1547">
            <v>43</v>
          </cell>
          <cell r="AF1547">
            <v>0</v>
          </cell>
          <cell r="AG1547">
            <v>52</v>
          </cell>
          <cell r="AH1547">
            <v>0</v>
          </cell>
          <cell r="AI1547">
            <v>0</v>
          </cell>
          <cell r="AJ1547">
            <v>0</v>
          </cell>
          <cell r="AL1547">
            <v>65021220</v>
          </cell>
        </row>
        <row r="1618">
          <cell r="C1618">
            <v>1544</v>
          </cell>
          <cell r="D1618">
            <v>1542</v>
          </cell>
          <cell r="E1618">
            <v>1542</v>
          </cell>
          <cell r="F1618">
            <v>0</v>
          </cell>
          <cell r="G1618">
            <v>2</v>
          </cell>
          <cell r="AA1618">
            <v>1163</v>
          </cell>
          <cell r="AB1618">
            <v>379</v>
          </cell>
          <cell r="AC1618">
            <v>2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</row>
        <row r="1728">
          <cell r="C1728">
            <v>66</v>
          </cell>
          <cell r="H1728">
            <v>56</v>
          </cell>
          <cell r="I1728">
            <v>32</v>
          </cell>
          <cell r="J1728">
            <v>24</v>
          </cell>
          <cell r="K1728">
            <v>0</v>
          </cell>
          <cell r="L1728">
            <v>4</v>
          </cell>
          <cell r="M1728">
            <v>6</v>
          </cell>
          <cell r="N1728">
            <v>0</v>
          </cell>
          <cell r="P1728">
            <v>21</v>
          </cell>
          <cell r="Q1728">
            <v>12</v>
          </cell>
          <cell r="S1728">
            <v>0</v>
          </cell>
          <cell r="T1728">
            <v>1</v>
          </cell>
          <cell r="V1728">
            <v>0</v>
          </cell>
          <cell r="W1728">
            <v>0</v>
          </cell>
          <cell r="Y1728">
            <v>0</v>
          </cell>
          <cell r="Z1728">
            <v>5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L1728">
            <v>3570345</v>
          </cell>
        </row>
        <row r="1730">
          <cell r="C1730">
            <v>3</v>
          </cell>
          <cell r="D1730">
            <v>3</v>
          </cell>
          <cell r="E1730">
            <v>3</v>
          </cell>
          <cell r="F1730">
            <v>0</v>
          </cell>
          <cell r="G1730">
            <v>0</v>
          </cell>
          <cell r="AA1730">
            <v>0</v>
          </cell>
          <cell r="AB1730">
            <v>3</v>
          </cell>
          <cell r="AC1730">
            <v>0</v>
          </cell>
        </row>
        <row r="1792">
          <cell r="C1792">
            <v>16</v>
          </cell>
          <cell r="H1792">
            <v>12</v>
          </cell>
          <cell r="I1792">
            <v>12</v>
          </cell>
          <cell r="J1792">
            <v>0</v>
          </cell>
          <cell r="K1792">
            <v>0</v>
          </cell>
          <cell r="L1792">
            <v>4</v>
          </cell>
          <cell r="M1792">
            <v>0</v>
          </cell>
          <cell r="N1792">
            <v>0</v>
          </cell>
          <cell r="P1792">
            <v>0</v>
          </cell>
          <cell r="Q1792">
            <v>6</v>
          </cell>
          <cell r="S1792">
            <v>1</v>
          </cell>
          <cell r="T1792">
            <v>1</v>
          </cell>
          <cell r="V1792">
            <v>0</v>
          </cell>
          <cell r="W1792">
            <v>0</v>
          </cell>
          <cell r="Y1792">
            <v>0</v>
          </cell>
          <cell r="Z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L1792">
            <v>2090925</v>
          </cell>
        </row>
        <row r="1866">
          <cell r="C1866">
            <v>57</v>
          </cell>
          <cell r="H1866">
            <v>41</v>
          </cell>
          <cell r="I1866">
            <v>39</v>
          </cell>
          <cell r="J1866">
            <v>2</v>
          </cell>
          <cell r="K1866">
            <v>0</v>
          </cell>
          <cell r="L1866">
            <v>14</v>
          </cell>
          <cell r="M1866">
            <v>2</v>
          </cell>
          <cell r="N1866">
            <v>0</v>
          </cell>
          <cell r="P1866">
            <v>0</v>
          </cell>
          <cell r="Q1866">
            <v>10</v>
          </cell>
          <cell r="S1866">
            <v>0</v>
          </cell>
          <cell r="T1866">
            <v>0</v>
          </cell>
          <cell r="V1866">
            <v>0</v>
          </cell>
          <cell r="W1866">
            <v>0</v>
          </cell>
          <cell r="Y1866">
            <v>0</v>
          </cell>
          <cell r="Z1866">
            <v>14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L1866">
            <v>3922005</v>
          </cell>
        </row>
        <row r="1883">
          <cell r="C1883">
            <v>6</v>
          </cell>
          <cell r="D1883">
            <v>6</v>
          </cell>
          <cell r="E1883">
            <v>6</v>
          </cell>
          <cell r="F1883">
            <v>0</v>
          </cell>
          <cell r="G1883">
            <v>0</v>
          </cell>
          <cell r="AA1883">
            <v>0</v>
          </cell>
          <cell r="AB1883">
            <v>6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</row>
        <row r="1909">
          <cell r="C1909">
            <v>60</v>
          </cell>
          <cell r="H1909">
            <v>50</v>
          </cell>
          <cell r="I1909">
            <v>46</v>
          </cell>
          <cell r="J1909">
            <v>4</v>
          </cell>
          <cell r="K1909">
            <v>0</v>
          </cell>
          <cell r="L1909">
            <v>9</v>
          </cell>
          <cell r="M1909">
            <v>1</v>
          </cell>
          <cell r="N1909">
            <v>0</v>
          </cell>
          <cell r="P1909">
            <v>0</v>
          </cell>
          <cell r="Q1909">
            <v>0</v>
          </cell>
          <cell r="S1909">
            <v>0</v>
          </cell>
          <cell r="T1909">
            <v>0</v>
          </cell>
          <cell r="V1909">
            <v>0</v>
          </cell>
          <cell r="W1909">
            <v>0</v>
          </cell>
          <cell r="Y1909">
            <v>0</v>
          </cell>
          <cell r="Z1909">
            <v>0</v>
          </cell>
          <cell r="AD1909">
            <v>0</v>
          </cell>
          <cell r="AE1909">
            <v>0</v>
          </cell>
          <cell r="AF1909">
            <v>0</v>
          </cell>
          <cell r="AG1909">
            <v>0</v>
          </cell>
          <cell r="AH1909">
            <v>0</v>
          </cell>
          <cell r="AI1909">
            <v>0</v>
          </cell>
          <cell r="AJ1909">
            <v>0</v>
          </cell>
          <cell r="AL1909">
            <v>2683310</v>
          </cell>
        </row>
        <row r="1983">
          <cell r="C1983">
            <v>1230</v>
          </cell>
          <cell r="D1983">
            <v>1214</v>
          </cell>
          <cell r="E1983">
            <v>1208</v>
          </cell>
          <cell r="F1983">
            <v>6</v>
          </cell>
          <cell r="G1983">
            <v>16</v>
          </cell>
          <cell r="AA1983">
            <v>339</v>
          </cell>
          <cell r="AB1983">
            <v>558</v>
          </cell>
          <cell r="AC1983">
            <v>333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</row>
        <row r="2057">
          <cell r="P2057">
            <v>0</v>
          </cell>
          <cell r="Q2057">
            <v>13</v>
          </cell>
          <cell r="S2057">
            <v>0</v>
          </cell>
          <cell r="T2057">
            <v>1</v>
          </cell>
          <cell r="V2057">
            <v>0</v>
          </cell>
          <cell r="W2057">
            <v>0</v>
          </cell>
          <cell r="Y2057">
            <v>0</v>
          </cell>
          <cell r="Z2057">
            <v>2</v>
          </cell>
        </row>
        <row r="2067">
          <cell r="P2067">
            <v>0</v>
          </cell>
          <cell r="Q2067">
            <v>0</v>
          </cell>
          <cell r="S2067">
            <v>0</v>
          </cell>
          <cell r="T2067">
            <v>0</v>
          </cell>
          <cell r="V2067">
            <v>0</v>
          </cell>
          <cell r="W2067">
            <v>0</v>
          </cell>
          <cell r="Y2067">
            <v>0</v>
          </cell>
          <cell r="Z2067">
            <v>0</v>
          </cell>
        </row>
        <row r="2068">
          <cell r="C2068">
            <v>19</v>
          </cell>
          <cell r="H2068">
            <v>16</v>
          </cell>
          <cell r="I2068">
            <v>15</v>
          </cell>
          <cell r="J2068">
            <v>1</v>
          </cell>
          <cell r="K2068">
            <v>0</v>
          </cell>
          <cell r="L2068">
            <v>2</v>
          </cell>
          <cell r="M2068">
            <v>1</v>
          </cell>
          <cell r="N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L2068">
            <v>21824100</v>
          </cell>
        </row>
        <row r="2167">
          <cell r="P2167">
            <v>0</v>
          </cell>
          <cell r="Q2167">
            <v>4</v>
          </cell>
          <cell r="S2167">
            <v>0</v>
          </cell>
          <cell r="T2167">
            <v>0</v>
          </cell>
          <cell r="V2167">
            <v>0</v>
          </cell>
          <cell r="W2167">
            <v>0</v>
          </cell>
          <cell r="Y2167">
            <v>0</v>
          </cell>
          <cell r="Z2167">
            <v>2</v>
          </cell>
        </row>
        <row r="2169">
          <cell r="P2169">
            <v>0</v>
          </cell>
          <cell r="Q2169">
            <v>0</v>
          </cell>
          <cell r="S2169">
            <v>0</v>
          </cell>
          <cell r="T2169">
            <v>0</v>
          </cell>
          <cell r="V2169">
            <v>0</v>
          </cell>
          <cell r="W2169">
            <v>0</v>
          </cell>
          <cell r="Y2169">
            <v>0</v>
          </cell>
          <cell r="Z2169">
            <v>0</v>
          </cell>
        </row>
        <row r="2170">
          <cell r="C2170">
            <v>9</v>
          </cell>
          <cell r="H2170">
            <v>5</v>
          </cell>
          <cell r="I2170">
            <v>5</v>
          </cell>
          <cell r="J2170">
            <v>0</v>
          </cell>
          <cell r="K2170">
            <v>0</v>
          </cell>
          <cell r="L2170">
            <v>4</v>
          </cell>
          <cell r="M2170">
            <v>0</v>
          </cell>
          <cell r="N2170">
            <v>0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L2170">
            <v>3035345</v>
          </cell>
        </row>
        <row r="2212">
          <cell r="C2212">
            <v>22872</v>
          </cell>
          <cell r="D2212">
            <v>22840</v>
          </cell>
          <cell r="E2212">
            <v>22420</v>
          </cell>
          <cell r="F2212">
            <v>420</v>
          </cell>
          <cell r="G2212">
            <v>32</v>
          </cell>
          <cell r="AA2212">
            <v>21819</v>
          </cell>
          <cell r="AB2212">
            <v>29</v>
          </cell>
          <cell r="AC2212">
            <v>1024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0</v>
          </cell>
          <cell r="AJ2212">
            <v>0</v>
          </cell>
        </row>
        <row r="2282">
          <cell r="C2282">
            <v>366</v>
          </cell>
          <cell r="D2282">
            <v>365</v>
          </cell>
          <cell r="E2282">
            <v>365</v>
          </cell>
          <cell r="F2282">
            <v>0</v>
          </cell>
          <cell r="G2282">
            <v>1</v>
          </cell>
          <cell r="AA2282">
            <v>196</v>
          </cell>
          <cell r="AB2282">
            <v>148</v>
          </cell>
          <cell r="AC2282">
            <v>22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24</v>
          </cell>
          <cell r="AJ2282">
            <v>0</v>
          </cell>
        </row>
        <row r="2392">
          <cell r="P2392">
            <v>3</v>
          </cell>
          <cell r="Q2392">
            <v>71</v>
          </cell>
          <cell r="S2392">
            <v>3</v>
          </cell>
          <cell r="T2392">
            <v>44</v>
          </cell>
          <cell r="V2392">
            <v>0</v>
          </cell>
          <cell r="W2392">
            <v>0</v>
          </cell>
          <cell r="Y2392">
            <v>5</v>
          </cell>
          <cell r="Z2392">
            <v>126</v>
          </cell>
        </row>
        <row r="2397">
          <cell r="P2397">
            <v>0</v>
          </cell>
          <cell r="Q2397">
            <v>0</v>
          </cell>
          <cell r="S2397">
            <v>0</v>
          </cell>
          <cell r="T2397">
            <v>0</v>
          </cell>
          <cell r="V2397">
            <v>0</v>
          </cell>
          <cell r="W2397">
            <v>0</v>
          </cell>
          <cell r="Y2397">
            <v>0</v>
          </cell>
          <cell r="Z2397">
            <v>0</v>
          </cell>
        </row>
        <row r="2398">
          <cell r="C2398">
            <v>252</v>
          </cell>
          <cell r="H2398">
            <v>196</v>
          </cell>
          <cell r="I2398">
            <v>157</v>
          </cell>
          <cell r="J2398">
            <v>39</v>
          </cell>
          <cell r="K2398">
            <v>4</v>
          </cell>
          <cell r="L2398">
            <v>46</v>
          </cell>
          <cell r="M2398">
            <v>5</v>
          </cell>
          <cell r="N2398">
            <v>1</v>
          </cell>
          <cell r="AD2398">
            <v>0</v>
          </cell>
          <cell r="AE2398">
            <v>0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L2398">
            <v>57968340</v>
          </cell>
        </row>
        <row r="2438">
          <cell r="C2438">
            <v>8</v>
          </cell>
          <cell r="H2438">
            <v>6</v>
          </cell>
          <cell r="I2438">
            <v>2</v>
          </cell>
          <cell r="J2438">
            <v>4</v>
          </cell>
          <cell r="K2438">
            <v>1</v>
          </cell>
          <cell r="L2438">
            <v>1</v>
          </cell>
          <cell r="M2438">
            <v>0</v>
          </cell>
          <cell r="N2438">
            <v>0</v>
          </cell>
          <cell r="P2438">
            <v>0</v>
          </cell>
          <cell r="Q2438">
            <v>5</v>
          </cell>
          <cell r="S2438">
            <v>0</v>
          </cell>
          <cell r="T2438">
            <v>1</v>
          </cell>
          <cell r="V2438">
            <v>0</v>
          </cell>
          <cell r="W2438">
            <v>0</v>
          </cell>
          <cell r="Y2438">
            <v>0</v>
          </cell>
          <cell r="Z2438">
            <v>0</v>
          </cell>
          <cell r="AD2438">
            <v>0</v>
          </cell>
          <cell r="AE2438">
            <v>0</v>
          </cell>
          <cell r="AF2438">
            <v>0</v>
          </cell>
          <cell r="AG2438">
            <v>3</v>
          </cell>
          <cell r="AH2438">
            <v>0</v>
          </cell>
          <cell r="AI2438">
            <v>0</v>
          </cell>
          <cell r="AJ2438">
            <v>0</v>
          </cell>
          <cell r="AL2438">
            <v>243780</v>
          </cell>
        </row>
        <row r="2467">
          <cell r="C2467">
            <v>488</v>
          </cell>
          <cell r="D2467">
            <v>480</v>
          </cell>
          <cell r="E2467">
            <v>403</v>
          </cell>
          <cell r="F2467">
            <v>77</v>
          </cell>
          <cell r="G2467">
            <v>8</v>
          </cell>
          <cell r="AA2467">
            <v>331</v>
          </cell>
          <cell r="AB2467">
            <v>10</v>
          </cell>
          <cell r="AC2467">
            <v>147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</row>
        <row r="2470">
          <cell r="C2470">
            <v>11</v>
          </cell>
          <cell r="D2470">
            <v>11</v>
          </cell>
          <cell r="E2470">
            <v>11</v>
          </cell>
          <cell r="F2470">
            <v>0</v>
          </cell>
          <cell r="G2470">
            <v>0</v>
          </cell>
          <cell r="AA2470">
            <v>11</v>
          </cell>
          <cell r="AB2470">
            <v>0</v>
          </cell>
          <cell r="AC2470">
            <v>0</v>
          </cell>
          <cell r="AL2470">
            <v>583000</v>
          </cell>
        </row>
        <row r="2471">
          <cell r="C2471">
            <v>0</v>
          </cell>
          <cell r="D2471">
            <v>0</v>
          </cell>
          <cell r="AL2471">
            <v>0</v>
          </cell>
        </row>
        <row r="2472">
          <cell r="C2472">
            <v>0</v>
          </cell>
          <cell r="D2472">
            <v>0</v>
          </cell>
          <cell r="AL2472">
            <v>0</v>
          </cell>
        </row>
        <row r="2473">
          <cell r="C2473">
            <v>0</v>
          </cell>
          <cell r="D2473">
            <v>0</v>
          </cell>
          <cell r="AL2473">
            <v>0</v>
          </cell>
        </row>
        <row r="2474">
          <cell r="C2474">
            <v>0</v>
          </cell>
          <cell r="D2474">
            <v>0</v>
          </cell>
          <cell r="AL2474">
            <v>0</v>
          </cell>
        </row>
        <row r="2475">
          <cell r="C2475">
            <v>0</v>
          </cell>
          <cell r="D2475">
            <v>0</v>
          </cell>
          <cell r="AL2475">
            <v>0</v>
          </cell>
        </row>
        <row r="2476">
          <cell r="C2476">
            <v>0</v>
          </cell>
          <cell r="D2476">
            <v>0</v>
          </cell>
          <cell r="AL2476">
            <v>0</v>
          </cell>
        </row>
        <row r="2477">
          <cell r="C2477">
            <v>0</v>
          </cell>
          <cell r="D2477">
            <v>0</v>
          </cell>
          <cell r="AL2477">
            <v>0</v>
          </cell>
        </row>
        <row r="2478">
          <cell r="C2478">
            <v>0</v>
          </cell>
          <cell r="D2478">
            <v>0</v>
          </cell>
          <cell r="AL2478">
            <v>0</v>
          </cell>
        </row>
        <row r="2479">
          <cell r="C2479">
            <v>0</v>
          </cell>
          <cell r="D2479">
            <v>0</v>
          </cell>
          <cell r="AL2479">
            <v>0</v>
          </cell>
        </row>
        <row r="2480">
          <cell r="C2480">
            <v>0</v>
          </cell>
          <cell r="D2480">
            <v>0</v>
          </cell>
          <cell r="AL2480">
            <v>0</v>
          </cell>
        </row>
        <row r="2561">
          <cell r="C2561">
            <v>60</v>
          </cell>
          <cell r="H2561">
            <v>53</v>
          </cell>
          <cell r="I2561">
            <v>36</v>
          </cell>
          <cell r="J2561">
            <v>17</v>
          </cell>
          <cell r="K2561">
            <v>1</v>
          </cell>
          <cell r="L2561">
            <v>5</v>
          </cell>
          <cell r="M2561">
            <v>1</v>
          </cell>
          <cell r="N2561">
            <v>0</v>
          </cell>
          <cell r="P2561">
            <v>15</v>
          </cell>
          <cell r="Q2561">
            <v>8</v>
          </cell>
          <cell r="S2561">
            <v>22</v>
          </cell>
          <cell r="T2561">
            <v>12</v>
          </cell>
          <cell r="V2561">
            <v>0</v>
          </cell>
          <cell r="W2561">
            <v>0</v>
          </cell>
          <cell r="Y2561">
            <v>2</v>
          </cell>
          <cell r="Z2561">
            <v>1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H2561">
            <v>0</v>
          </cell>
          <cell r="AI2561">
            <v>0</v>
          </cell>
          <cell r="AJ2561">
            <v>0</v>
          </cell>
          <cell r="AL2561">
            <v>7170430</v>
          </cell>
        </row>
        <row r="2593">
          <cell r="C2593">
            <v>935</v>
          </cell>
          <cell r="D2593">
            <v>935</v>
          </cell>
          <cell r="E2593">
            <v>757</v>
          </cell>
          <cell r="F2593">
            <v>178</v>
          </cell>
          <cell r="G2593">
            <v>0</v>
          </cell>
          <cell r="AA2593">
            <v>804</v>
          </cell>
          <cell r="AB2593">
            <v>100</v>
          </cell>
          <cell r="AC2593">
            <v>31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H2593">
            <v>0</v>
          </cell>
          <cell r="AI2593">
            <v>0</v>
          </cell>
          <cell r="AJ2593">
            <v>0</v>
          </cell>
        </row>
        <row r="2600">
          <cell r="C2600">
            <v>20</v>
          </cell>
          <cell r="H2600">
            <v>19</v>
          </cell>
          <cell r="I2600">
            <v>17</v>
          </cell>
          <cell r="J2600">
            <v>2</v>
          </cell>
          <cell r="K2600">
            <v>0</v>
          </cell>
          <cell r="L2600">
            <v>0</v>
          </cell>
          <cell r="M2600">
            <v>1</v>
          </cell>
          <cell r="N2600">
            <v>0</v>
          </cell>
          <cell r="P2600">
            <v>0</v>
          </cell>
          <cell r="Q2600">
            <v>13</v>
          </cell>
          <cell r="S2600">
            <v>0</v>
          </cell>
          <cell r="T2600">
            <v>4</v>
          </cell>
          <cell r="V2600">
            <v>0</v>
          </cell>
          <cell r="W2600">
            <v>0</v>
          </cell>
          <cell r="Y2600">
            <v>0</v>
          </cell>
          <cell r="Z2600">
            <v>0</v>
          </cell>
          <cell r="AD2600">
            <v>0</v>
          </cell>
          <cell r="AE2600">
            <v>0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L2600">
            <v>3372550</v>
          </cell>
        </row>
        <row r="2640">
          <cell r="C2640">
            <v>76</v>
          </cell>
          <cell r="H2640">
            <v>70</v>
          </cell>
          <cell r="I2640">
            <v>54</v>
          </cell>
          <cell r="J2640">
            <v>16</v>
          </cell>
          <cell r="K2640">
            <v>1</v>
          </cell>
          <cell r="L2640">
            <v>3</v>
          </cell>
          <cell r="M2640">
            <v>2</v>
          </cell>
          <cell r="N2640">
            <v>0</v>
          </cell>
          <cell r="P2640">
            <v>0</v>
          </cell>
          <cell r="Q2640">
            <v>42</v>
          </cell>
          <cell r="S2640">
            <v>0</v>
          </cell>
          <cell r="T2640">
            <v>32</v>
          </cell>
          <cell r="V2640">
            <v>0</v>
          </cell>
          <cell r="W2640">
            <v>0</v>
          </cell>
          <cell r="Y2640">
            <v>0</v>
          </cell>
          <cell r="Z2640">
            <v>1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L2640">
            <v>11266170</v>
          </cell>
        </row>
        <row r="2642">
          <cell r="C2642">
            <v>14</v>
          </cell>
        </row>
        <row r="2643">
          <cell r="C2643">
            <v>7</v>
          </cell>
        </row>
        <row r="2644">
          <cell r="C2644">
            <v>6</v>
          </cell>
        </row>
        <row r="2646">
          <cell r="C2646">
            <v>89</v>
          </cell>
          <cell r="H2646">
            <v>88</v>
          </cell>
          <cell r="I2646">
            <v>23</v>
          </cell>
          <cell r="J2646">
            <v>65</v>
          </cell>
          <cell r="K2646">
            <v>1</v>
          </cell>
          <cell r="AL2646">
            <v>3780280</v>
          </cell>
        </row>
        <row r="2647">
          <cell r="C2647">
            <v>0</v>
          </cell>
          <cell r="H2647">
            <v>0</v>
          </cell>
          <cell r="AL2647">
            <v>0</v>
          </cell>
        </row>
        <row r="2648">
          <cell r="C2648">
            <v>0</v>
          </cell>
          <cell r="H2648">
            <v>0</v>
          </cell>
          <cell r="AL2648">
            <v>0</v>
          </cell>
        </row>
        <row r="2649">
          <cell r="C2649">
            <v>0</v>
          </cell>
          <cell r="H2649">
            <v>0</v>
          </cell>
          <cell r="AL2649">
            <v>0</v>
          </cell>
        </row>
        <row r="2650">
          <cell r="C2650">
            <v>0</v>
          </cell>
          <cell r="H2650">
            <v>0</v>
          </cell>
          <cell r="AL2650">
            <v>0</v>
          </cell>
        </row>
        <row r="2651">
          <cell r="C2651">
            <v>0</v>
          </cell>
          <cell r="H2651">
            <v>0</v>
          </cell>
          <cell r="AL2651">
            <v>0</v>
          </cell>
        </row>
        <row r="2652">
          <cell r="C2652">
            <v>0</v>
          </cell>
          <cell r="H2652">
            <v>0</v>
          </cell>
          <cell r="AL2652">
            <v>0</v>
          </cell>
        </row>
        <row r="2653">
          <cell r="C2653">
            <v>60</v>
          </cell>
          <cell r="E2653">
            <v>53</v>
          </cell>
          <cell r="AL2653">
            <v>8710550</v>
          </cell>
        </row>
        <row r="2654">
          <cell r="C2654">
            <v>0</v>
          </cell>
          <cell r="AL2654">
            <v>0</v>
          </cell>
        </row>
        <row r="2655">
          <cell r="P2655">
            <v>0</v>
          </cell>
          <cell r="Q2655">
            <v>52</v>
          </cell>
          <cell r="S2655">
            <v>0</v>
          </cell>
          <cell r="T2655">
            <v>0</v>
          </cell>
          <cell r="V2655">
            <v>0</v>
          </cell>
          <cell r="W2655">
            <v>0</v>
          </cell>
          <cell r="Y2655">
            <v>0</v>
          </cell>
          <cell r="Z2655">
            <v>37</v>
          </cell>
        </row>
        <row r="2674">
          <cell r="C2674">
            <v>418</v>
          </cell>
          <cell r="D2674">
            <v>413</v>
          </cell>
          <cell r="E2674">
            <v>413</v>
          </cell>
          <cell r="F2674">
            <v>0</v>
          </cell>
          <cell r="G2674">
            <v>5</v>
          </cell>
          <cell r="AA2674">
            <v>3</v>
          </cell>
          <cell r="AB2674">
            <v>372</v>
          </cell>
          <cell r="AC2674">
            <v>43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</row>
        <row r="2882">
          <cell r="P2882">
            <v>12</v>
          </cell>
          <cell r="Q2882">
            <v>59</v>
          </cell>
          <cell r="S2882">
            <v>0</v>
          </cell>
          <cell r="T2882">
            <v>20</v>
          </cell>
          <cell r="V2882">
            <v>0</v>
          </cell>
          <cell r="W2882">
            <v>0</v>
          </cell>
          <cell r="Y2882">
            <v>0</v>
          </cell>
          <cell r="Z2882">
            <v>8</v>
          </cell>
        </row>
        <row r="2885">
          <cell r="C2885">
            <v>3</v>
          </cell>
          <cell r="I2885">
            <v>3</v>
          </cell>
        </row>
        <row r="2886">
          <cell r="C2886">
            <v>6</v>
          </cell>
          <cell r="I2886">
            <v>6</v>
          </cell>
        </row>
        <row r="2887">
          <cell r="C2887">
            <v>2</v>
          </cell>
          <cell r="I2887">
            <v>2</v>
          </cell>
        </row>
        <row r="2889">
          <cell r="C2889">
            <v>111</v>
          </cell>
          <cell r="H2889">
            <v>96</v>
          </cell>
          <cell r="I2889">
            <v>81</v>
          </cell>
          <cell r="J2889">
            <v>15</v>
          </cell>
          <cell r="K2889">
            <v>2</v>
          </cell>
          <cell r="L2889">
            <v>13</v>
          </cell>
          <cell r="M2889">
            <v>0</v>
          </cell>
          <cell r="N2889">
            <v>0</v>
          </cell>
          <cell r="AD2889">
            <v>0</v>
          </cell>
          <cell r="AE2889">
            <v>1</v>
          </cell>
          <cell r="AF2889">
            <v>0</v>
          </cell>
          <cell r="AG2889">
            <v>0</v>
          </cell>
          <cell r="AH2889">
            <v>0</v>
          </cell>
          <cell r="AI2889">
            <v>0</v>
          </cell>
          <cell r="AJ2889">
            <v>0</v>
          </cell>
          <cell r="AL2889">
            <v>33410370</v>
          </cell>
        </row>
        <row r="2894">
          <cell r="C2894">
            <v>14</v>
          </cell>
          <cell r="H2894">
            <v>7</v>
          </cell>
          <cell r="I2894">
            <v>7</v>
          </cell>
          <cell r="J2894">
            <v>0</v>
          </cell>
          <cell r="K2894">
            <v>0</v>
          </cell>
          <cell r="L2894">
            <v>7</v>
          </cell>
          <cell r="M2894">
            <v>0</v>
          </cell>
          <cell r="N2894">
            <v>0</v>
          </cell>
          <cell r="P2894">
            <v>2</v>
          </cell>
          <cell r="Q2894">
            <v>9</v>
          </cell>
          <cell r="S2894">
            <v>2</v>
          </cell>
          <cell r="T2894">
            <v>1</v>
          </cell>
          <cell r="V2894">
            <v>0</v>
          </cell>
          <cell r="W2894">
            <v>0</v>
          </cell>
          <cell r="Y2894">
            <v>0</v>
          </cell>
          <cell r="Z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H2894">
            <v>0</v>
          </cell>
          <cell r="AI2894">
            <v>0</v>
          </cell>
          <cell r="AJ2894">
            <v>0</v>
          </cell>
          <cell r="AL2894">
            <v>727220</v>
          </cell>
        </row>
        <row r="2960">
          <cell r="C2960">
            <v>53</v>
          </cell>
          <cell r="E2960">
            <v>53</v>
          </cell>
        </row>
        <row r="2964">
          <cell r="C2964">
            <v>34</v>
          </cell>
          <cell r="E2964">
            <v>30</v>
          </cell>
          <cell r="AL2964">
            <v>1069500</v>
          </cell>
        </row>
        <row r="2970">
          <cell r="C2970">
            <v>932</v>
          </cell>
          <cell r="E2970">
            <v>713</v>
          </cell>
        </row>
        <row r="2972">
          <cell r="C2972">
            <v>96</v>
          </cell>
          <cell r="E2972">
            <v>96</v>
          </cell>
          <cell r="AL2972">
            <v>2255040</v>
          </cell>
        </row>
        <row r="2973">
          <cell r="C2973">
            <v>270</v>
          </cell>
          <cell r="E2973">
            <v>270</v>
          </cell>
          <cell r="AL2973">
            <v>19950300</v>
          </cell>
        </row>
        <row r="2974">
          <cell r="C2974">
            <v>0</v>
          </cell>
          <cell r="AL2974">
            <v>0</v>
          </cell>
        </row>
        <row r="2975">
          <cell r="C2975">
            <v>335</v>
          </cell>
          <cell r="E2975">
            <v>331</v>
          </cell>
          <cell r="AL2975">
            <v>1069130</v>
          </cell>
        </row>
        <row r="2976">
          <cell r="C2976">
            <v>0</v>
          </cell>
          <cell r="AL2976">
            <v>0</v>
          </cell>
        </row>
        <row r="2977">
          <cell r="C2977">
            <v>0</v>
          </cell>
          <cell r="AL2977">
            <v>0</v>
          </cell>
        </row>
        <row r="2978">
          <cell r="C2978">
            <v>0</v>
          </cell>
          <cell r="AL2978">
            <v>0</v>
          </cell>
        </row>
        <row r="2997">
          <cell r="C2997">
            <v>1100</v>
          </cell>
          <cell r="E2997">
            <v>1100</v>
          </cell>
          <cell r="AL2997">
            <v>4698320</v>
          </cell>
        </row>
        <row r="3016">
          <cell r="C3016">
            <v>782</v>
          </cell>
          <cell r="E3016">
            <v>782</v>
          </cell>
          <cell r="AL3016">
            <v>2752640</v>
          </cell>
        </row>
        <row r="3034">
          <cell r="C3034">
            <v>327</v>
          </cell>
          <cell r="E3034">
            <v>327</v>
          </cell>
          <cell r="AL3034">
            <v>2793370</v>
          </cell>
        </row>
        <row r="3066">
          <cell r="C3066">
            <v>123</v>
          </cell>
          <cell r="E3066">
            <v>123</v>
          </cell>
          <cell r="AL3066">
            <v>11758210</v>
          </cell>
        </row>
        <row r="3094">
          <cell r="C3094">
            <v>99</v>
          </cell>
          <cell r="I3094">
            <v>50</v>
          </cell>
          <cell r="L3094">
            <v>49</v>
          </cell>
          <cell r="P3094">
            <v>1</v>
          </cell>
          <cell r="Q3094">
            <v>1</v>
          </cell>
          <cell r="S3094">
            <v>0</v>
          </cell>
          <cell r="T3094">
            <v>2</v>
          </cell>
          <cell r="V3094">
            <v>0</v>
          </cell>
          <cell r="W3094">
            <v>0</v>
          </cell>
          <cell r="Y3094">
            <v>0</v>
          </cell>
          <cell r="Z3094">
            <v>0</v>
          </cell>
          <cell r="AD3094">
            <v>0</v>
          </cell>
          <cell r="AE3094">
            <v>0</v>
          </cell>
          <cell r="AF3094">
            <v>0</v>
          </cell>
          <cell r="AG3094">
            <v>0</v>
          </cell>
          <cell r="AH3094">
            <v>0</v>
          </cell>
          <cell r="AI3094">
            <v>0</v>
          </cell>
          <cell r="AJ3094">
            <v>0</v>
          </cell>
          <cell r="AL3094">
            <v>1657940</v>
          </cell>
        </row>
        <row r="3105">
          <cell r="C3105">
            <v>103</v>
          </cell>
          <cell r="H3105">
            <v>54</v>
          </cell>
          <cell r="I3105">
            <v>54</v>
          </cell>
          <cell r="J3105">
            <v>0</v>
          </cell>
          <cell r="K3105">
            <v>0</v>
          </cell>
          <cell r="L3105">
            <v>49</v>
          </cell>
          <cell r="M3105">
            <v>0</v>
          </cell>
          <cell r="N3105">
            <v>0</v>
          </cell>
        </row>
        <row r="3155">
          <cell r="C3155">
            <v>50</v>
          </cell>
        </row>
        <row r="3158">
          <cell r="C3158">
            <v>243</v>
          </cell>
          <cell r="E3158">
            <v>243</v>
          </cell>
          <cell r="AL3158">
            <v>5980230</v>
          </cell>
        </row>
        <row r="3159">
          <cell r="C3159">
            <v>31</v>
          </cell>
          <cell r="E3159">
            <v>31</v>
          </cell>
          <cell r="AL3159">
            <v>9563500</v>
          </cell>
        </row>
        <row r="3170">
          <cell r="C3170">
            <v>3</v>
          </cell>
          <cell r="E3170">
            <v>3</v>
          </cell>
          <cell r="AL3170">
            <v>26370</v>
          </cell>
        </row>
        <row r="3171">
          <cell r="C3171">
            <v>0</v>
          </cell>
          <cell r="AL3171">
            <v>0</v>
          </cell>
        </row>
        <row r="3172">
          <cell r="C3172">
            <v>2</v>
          </cell>
          <cell r="E3172">
            <v>2</v>
          </cell>
          <cell r="AL3172">
            <v>35240</v>
          </cell>
        </row>
        <row r="3173">
          <cell r="C3173">
            <v>0</v>
          </cell>
          <cell r="AL3173">
            <v>0</v>
          </cell>
        </row>
        <row r="3174">
          <cell r="C3174">
            <v>0</v>
          </cell>
          <cell r="AL3174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abSelected="1" topLeftCell="B115" zoomScale="80" zoomScaleNormal="80" workbookViewId="0">
      <selection activeCell="B127" sqref="B127"/>
    </sheetView>
  </sheetViews>
  <sheetFormatPr baseColWidth="10" defaultColWidth="11.42578125" defaultRowHeight="14.25" x14ac:dyDescent="0.2"/>
  <cols>
    <col min="1" max="1" width="38.7109375" style="5" customWidth="1"/>
    <col min="2" max="2" width="58.42578125" style="4" customWidth="1"/>
    <col min="3" max="3" width="24.5703125" style="5" customWidth="1"/>
    <col min="4" max="4" width="20.7109375" style="5" customWidth="1"/>
    <col min="5" max="5" width="22" style="5" customWidth="1"/>
    <col min="6" max="6" width="18.42578125" style="5" customWidth="1"/>
    <col min="7" max="7" width="19.7109375" style="5" customWidth="1"/>
    <col min="8" max="9" width="15.7109375" style="5" customWidth="1"/>
    <col min="10" max="10" width="16.7109375" style="5" customWidth="1"/>
    <col min="11" max="11" width="17" style="5" customWidth="1"/>
    <col min="12" max="12" width="21.42578125" style="5" customWidth="1"/>
    <col min="13" max="13" width="18.28515625" style="5" customWidth="1"/>
    <col min="14" max="15" width="19.42578125" style="5" customWidth="1"/>
    <col min="16" max="16" width="19.7109375" style="5" customWidth="1"/>
    <col min="17" max="17" width="14.7109375" style="5" customWidth="1"/>
    <col min="18" max="18" width="22" style="5" customWidth="1"/>
    <col min="19" max="22" width="22.7109375" style="5" customWidth="1"/>
    <col min="23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x14ac:dyDescent="0.2">
      <c r="A1" s="1" t="s">
        <v>409</v>
      </c>
      <c r="B1" s="2"/>
    </row>
    <row r="2" spans="1:14" s="3" customFormat="1" x14ac:dyDescent="0.2">
      <c r="A2" s="1" t="s">
        <v>410</v>
      </c>
      <c r="B2" s="2"/>
    </row>
    <row r="3" spans="1:14" x14ac:dyDescent="0.2">
      <c r="A3" s="1"/>
    </row>
    <row r="4" spans="1:14" x14ac:dyDescent="0.2">
      <c r="A4" s="1"/>
    </row>
    <row r="5" spans="1:14" s="3" customFormat="1" x14ac:dyDescent="0.2">
      <c r="A5" s="1" t="str">
        <f>CONCATENATE("AÑO: ",[1]NOMBRE!B7)</f>
        <v>AÑO: 2023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x14ac:dyDescent="0.2">
      <c r="A6" s="1"/>
      <c r="B6" s="6"/>
      <c r="C6" s="7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x14ac:dyDescent="0.2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x14ac:dyDescent="0.2">
      <c r="A8" s="571" t="s">
        <v>2</v>
      </c>
      <c r="B8" s="571"/>
      <c r="C8" s="57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8.25" x14ac:dyDescent="0.2">
      <c r="A9" s="8" t="s">
        <v>3</v>
      </c>
      <c r="B9" s="8" t="s">
        <v>4</v>
      </c>
      <c r="C9" s="9" t="s">
        <v>5</v>
      </c>
      <c r="D9" s="9" t="s">
        <v>6</v>
      </c>
      <c r="E9" s="9" t="s">
        <v>7</v>
      </c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x14ac:dyDescent="0.2">
      <c r="A10" s="10"/>
      <c r="B10" s="11" t="s">
        <v>8</v>
      </c>
      <c r="C10" s="12">
        <f>SUM(C11:C17)</f>
        <v>134333</v>
      </c>
      <c r="D10" s="12">
        <f>SUM(D11:D17)</f>
        <v>131843</v>
      </c>
      <c r="E10" s="13">
        <f>SUM(E11:E17)</f>
        <v>1198704530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x14ac:dyDescent="0.2">
      <c r="A11" s="14"/>
      <c r="B11" s="15" t="s">
        <v>9</v>
      </c>
      <c r="C11" s="16">
        <f>SUM(ENERO:DICIEMBRE!C11)</f>
        <v>0</v>
      </c>
      <c r="D11" s="16">
        <f>SUM(ENERO:DICIEMBRE!D11)</f>
        <v>0</v>
      </c>
      <c r="E11" s="16">
        <f>SUM(ENERO:DICIEMBRE!E11)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">
      <c r="A12" s="14"/>
      <c r="B12" s="15" t="s">
        <v>10</v>
      </c>
      <c r="C12" s="16">
        <f>SUM(ENERO:DICIEMBRE!C12)</f>
        <v>81590</v>
      </c>
      <c r="D12" s="16">
        <f>SUM(ENERO:DICIEMBRE!D12)</f>
        <v>81555</v>
      </c>
      <c r="E12" s="16">
        <f>SUM(ENERO:DICIEMBRE!E12)</f>
        <v>738072750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x14ac:dyDescent="0.2">
      <c r="A13" s="14"/>
      <c r="B13" s="15" t="s">
        <v>11</v>
      </c>
      <c r="C13" s="16">
        <f>SUM(ENERO:DICIEMBRE!C13)</f>
        <v>50062</v>
      </c>
      <c r="D13" s="16">
        <f>SUM(ENERO:DICIEMBRE!D13)</f>
        <v>48306</v>
      </c>
      <c r="E13" s="16">
        <f>SUM(ENERO:DICIEMBRE!E13)</f>
        <v>437169300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28.5" x14ac:dyDescent="0.2">
      <c r="A14" s="14"/>
      <c r="B14" s="15" t="s">
        <v>12</v>
      </c>
      <c r="C14" s="16">
        <f>SUM(ENERO:DICIEMBRE!C14)</f>
        <v>1468</v>
      </c>
      <c r="D14" s="16">
        <f>SUM(ENERO:DICIEMBRE!D14)</f>
        <v>769</v>
      </c>
      <c r="E14" s="16">
        <f>SUM(ENERO:DICIEMBRE!E14)</f>
        <v>12911510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">
      <c r="A15" s="14"/>
      <c r="B15" s="15" t="s">
        <v>13</v>
      </c>
      <c r="C15" s="16">
        <f>SUM(ENERO:DICIEMBRE!C15)</f>
        <v>1164</v>
      </c>
      <c r="D15" s="16">
        <f>SUM(ENERO:DICIEMBRE!D15)</f>
        <v>1164</v>
      </c>
      <c r="E15" s="16">
        <f>SUM(ENERO:DICIEMBRE!E15)</f>
        <v>8764920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x14ac:dyDescent="0.2">
      <c r="A16" s="18"/>
      <c r="B16" s="19" t="s">
        <v>14</v>
      </c>
      <c r="C16" s="16">
        <f>SUM(ENERO:DICIEMBRE!C16)</f>
        <v>0</v>
      </c>
      <c r="D16" s="16">
        <f>SUM(ENERO:DICIEMBRE!D16)</f>
        <v>0</v>
      </c>
      <c r="E16" s="16">
        <f>SUM(ENERO:DICIEMBRE!E16)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2">
      <c r="A17" s="20" t="s">
        <v>15</v>
      </c>
      <c r="B17" s="21" t="s">
        <v>16</v>
      </c>
      <c r="C17" s="16">
        <f>SUM(ENERO:DICIEMBRE!C17)</f>
        <v>49</v>
      </c>
      <c r="D17" s="16">
        <f>SUM(ENERO:DICIEMBRE!D17)</f>
        <v>49</v>
      </c>
      <c r="E17" s="16">
        <f>SUM(ENERO:DICIEMBRE!E17)</f>
        <v>1786050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x14ac:dyDescent="0.2">
      <c r="A18" s="24"/>
      <c r="B18" s="25" t="s">
        <v>17</v>
      </c>
      <c r="C18" s="26">
        <f>SUM(C19:C29)</f>
        <v>38872</v>
      </c>
      <c r="D18" s="26">
        <f>SUM(D19:D29)</f>
        <v>38724</v>
      </c>
      <c r="E18" s="27">
        <f>SUM(E19:E29)</f>
        <v>75043010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x14ac:dyDescent="0.2">
      <c r="A19" s="28" t="s">
        <v>18</v>
      </c>
      <c r="B19" s="29" t="s">
        <v>19</v>
      </c>
      <c r="C19" s="16">
        <f>SUM(ENERO:DICIEMBRE!C19)</f>
        <v>12371</v>
      </c>
      <c r="D19" s="16">
        <f>SUM(ENERO:DICIEMBRE!D19)</f>
        <v>12288</v>
      </c>
      <c r="E19" s="16">
        <f>SUM(ENERO:DICIEMBRE!E19)</f>
        <v>17326080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x14ac:dyDescent="0.2">
      <c r="A20" s="14" t="s">
        <v>20</v>
      </c>
      <c r="B20" s="15" t="s">
        <v>21</v>
      </c>
      <c r="C20" s="16">
        <f>SUM(ENERO:DICIEMBRE!C20)</f>
        <v>0</v>
      </c>
      <c r="D20" s="16">
        <f>SUM(ENERO:DICIEMBRE!D20)</f>
        <v>0</v>
      </c>
      <c r="E20" s="16">
        <f>SUM(ENERO:DICIEMBRE!E20)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x14ac:dyDescent="0.2">
      <c r="A21" s="14" t="s">
        <v>22</v>
      </c>
      <c r="B21" s="15" t="s">
        <v>23</v>
      </c>
      <c r="C21" s="16">
        <f>SUM(ENERO:DICIEMBRE!C21)</f>
        <v>0</v>
      </c>
      <c r="D21" s="16">
        <f>SUM(ENERO:DICIEMBRE!D21)</f>
        <v>0</v>
      </c>
      <c r="E21" s="16">
        <f>SUM(ENERO:DICIEMBRE!E21)</f>
        <v>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x14ac:dyDescent="0.2">
      <c r="A22" s="14" t="s">
        <v>24</v>
      </c>
      <c r="B22" s="15" t="s">
        <v>25</v>
      </c>
      <c r="C22" s="16">
        <f>SUM(ENERO:DICIEMBRE!C22)</f>
        <v>1954</v>
      </c>
      <c r="D22" s="16">
        <f>SUM(ENERO:DICIEMBRE!D22)</f>
        <v>1954</v>
      </c>
      <c r="E22" s="16">
        <f>SUM(ENERO:DICIEMBRE!E22)</f>
        <v>3751680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x14ac:dyDescent="0.2">
      <c r="A23" s="14" t="s">
        <v>26</v>
      </c>
      <c r="B23" s="15" t="s">
        <v>27</v>
      </c>
      <c r="C23" s="16">
        <f>SUM(ENERO:DICIEMBRE!C23)</f>
        <v>9677</v>
      </c>
      <c r="D23" s="16">
        <f>SUM(ENERO:DICIEMBRE!D23)</f>
        <v>9617</v>
      </c>
      <c r="E23" s="16">
        <f>SUM(ENERO:DICIEMBRE!E23)</f>
        <v>13559970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x14ac:dyDescent="0.2">
      <c r="A24" s="14" t="s">
        <v>28</v>
      </c>
      <c r="B24" s="15" t="s">
        <v>29</v>
      </c>
      <c r="C24" s="16">
        <f>SUM(ENERO:DICIEMBRE!C24)</f>
        <v>6078</v>
      </c>
      <c r="D24" s="16">
        <f>SUM(ENERO:DICIEMBRE!D24)</f>
        <v>6073</v>
      </c>
      <c r="E24" s="16">
        <f>SUM(ENERO:DICIEMBRE!E24)</f>
        <v>8562930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x14ac:dyDescent="0.2">
      <c r="A25" s="14" t="s">
        <v>30</v>
      </c>
      <c r="B25" s="15" t="s">
        <v>31</v>
      </c>
      <c r="C25" s="16">
        <f>SUM(ENERO:DICIEMBRE!C25)</f>
        <v>3709</v>
      </c>
      <c r="D25" s="16">
        <f>SUM(ENERO:DICIEMBRE!D25)</f>
        <v>3709</v>
      </c>
      <c r="E25" s="16">
        <f>SUM(ENERO:DICIEMBRE!E25)</f>
        <v>12796050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x14ac:dyDescent="0.2">
      <c r="A26" s="14" t="s">
        <v>32</v>
      </c>
      <c r="B26" s="15" t="s">
        <v>33</v>
      </c>
      <c r="C26" s="16">
        <f>SUM(ENERO:DICIEMBRE!C26)</f>
        <v>4946</v>
      </c>
      <c r="D26" s="16">
        <f>SUM(ENERO:DICIEMBRE!D26)</f>
        <v>4946</v>
      </c>
      <c r="E26" s="16">
        <f>SUM(ENERO:DICIEMBRE!E26)</f>
        <v>17063700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x14ac:dyDescent="0.2">
      <c r="A27" s="14" t="s">
        <v>34</v>
      </c>
      <c r="B27" s="15" t="s">
        <v>35</v>
      </c>
      <c r="C27" s="16">
        <f>SUM(ENERO:DICIEMBRE!C27)</f>
        <v>93</v>
      </c>
      <c r="D27" s="16">
        <f>SUM(ENERO:DICIEMBRE!D27)</f>
        <v>93</v>
      </c>
      <c r="E27" s="16">
        <f>SUM(ENERO:DICIEMBRE!E27)</f>
        <v>1275960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x14ac:dyDescent="0.2">
      <c r="A28" s="14" t="s">
        <v>36</v>
      </c>
      <c r="B28" s="15" t="s">
        <v>37</v>
      </c>
      <c r="C28" s="16">
        <f>SUM(ENERO:DICIEMBRE!C28)</f>
        <v>44</v>
      </c>
      <c r="D28" s="16">
        <f>SUM(ENERO:DICIEMBRE!D28)</f>
        <v>44</v>
      </c>
      <c r="E28" s="16">
        <f>SUM(ENERO:DICIEMBRE!E28)</f>
        <v>706640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x14ac:dyDescent="0.2">
      <c r="A29" s="14"/>
      <c r="B29" s="15" t="s">
        <v>38</v>
      </c>
      <c r="C29" s="16">
        <f>SUM(ENERO:DICIEMBRE!C29)</f>
        <v>0</v>
      </c>
      <c r="D29" s="16">
        <f>SUM(ENERO:DICIEMBRE!D29)</f>
        <v>0</v>
      </c>
      <c r="E29" s="16">
        <f>SUM(ENERO:DICIEMBRE!E29)</f>
        <v>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x14ac:dyDescent="0.2">
      <c r="A30" s="34"/>
      <c r="B30" s="35" t="s">
        <v>39</v>
      </c>
      <c r="C30" s="36">
        <f>SUM(C31:C32)</f>
        <v>10549</v>
      </c>
      <c r="D30" s="37"/>
      <c r="E30" s="38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x14ac:dyDescent="0.2">
      <c r="A31" s="39"/>
      <c r="B31" s="15" t="s">
        <v>40</v>
      </c>
      <c r="C31" s="16">
        <f>SUM(ENERO:DICIEMBRE!C31)</f>
        <v>5192</v>
      </c>
      <c r="D31" s="37"/>
      <c r="E31" s="38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x14ac:dyDescent="0.2">
      <c r="A32" s="39"/>
      <c r="B32" s="15" t="s">
        <v>41</v>
      </c>
      <c r="C32" s="16">
        <f>SUM(ENERO:DICIEMBRE!C32)</f>
        <v>5357</v>
      </c>
      <c r="D32" s="37"/>
      <c r="E32" s="38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x14ac:dyDescent="0.2">
      <c r="A33" s="24"/>
      <c r="B33" s="25" t="s">
        <v>42</v>
      </c>
      <c r="C33" s="26">
        <f>SUM(C34:C35)</f>
        <v>0</v>
      </c>
      <c r="D33" s="40">
        <f>SUM(D34:D35)</f>
        <v>0</v>
      </c>
      <c r="E33" s="41">
        <f>SUM(E34:E35)</f>
        <v>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x14ac:dyDescent="0.2">
      <c r="A34" s="42" t="s">
        <v>43</v>
      </c>
      <c r="B34" s="29" t="s">
        <v>44</v>
      </c>
      <c r="C34" s="16">
        <f>SUM(ENERO:DICIEMBRE!C34)</f>
        <v>0</v>
      </c>
      <c r="D34" s="16">
        <f>SUM(ENERO:DICIEMBRE!D34)</f>
        <v>0</v>
      </c>
      <c r="E34" s="16">
        <f>SUM(ENERO:DICIEMBRE!E34)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x14ac:dyDescent="0.2">
      <c r="A35" s="14" t="s">
        <v>45</v>
      </c>
      <c r="B35" s="15" t="s">
        <v>46</v>
      </c>
      <c r="C35" s="16">
        <f>SUM(ENERO:DICIEMBRE!C35)</f>
        <v>0</v>
      </c>
      <c r="D35" s="16">
        <f>SUM(ENERO:DICIEMBRE!D35)</f>
        <v>0</v>
      </c>
      <c r="E35" s="16">
        <f>SUM(ENERO:DICIEMBRE!E35)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x14ac:dyDescent="0.2">
      <c r="A36" s="34"/>
      <c r="B36" s="46" t="s">
        <v>47</v>
      </c>
      <c r="C36" s="47">
        <f>C$37</f>
        <v>0</v>
      </c>
      <c r="D36" s="37"/>
      <c r="E36" s="48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28.5" x14ac:dyDescent="0.2">
      <c r="A37" s="14" t="s">
        <v>48</v>
      </c>
      <c r="B37" s="21" t="s">
        <v>49</v>
      </c>
      <c r="C37" s="16">
        <f>SUM(ENERO:DICIEMBRE!C37)</f>
        <v>0</v>
      </c>
      <c r="D37" s="37"/>
      <c r="E37" s="48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x14ac:dyDescent="0.2">
      <c r="A38" s="50"/>
      <c r="B38" s="25" t="s">
        <v>50</v>
      </c>
      <c r="C38" s="26">
        <f>SUM(C39:C44)</f>
        <v>12583</v>
      </c>
      <c r="D38" s="26">
        <f>SUM(D39:D44)</f>
        <v>12583</v>
      </c>
      <c r="E38" s="27">
        <f>SUM(E39:E44)</f>
        <v>21453370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x14ac:dyDescent="0.2">
      <c r="A39" s="42" t="s">
        <v>51</v>
      </c>
      <c r="B39" s="29" t="s">
        <v>52</v>
      </c>
      <c r="C39" s="16">
        <f>SUM(ENERO:DICIEMBRE!C39)</f>
        <v>401</v>
      </c>
      <c r="D39" s="16">
        <f>SUM(ENERO:DICIEMBRE!D39)</f>
        <v>401</v>
      </c>
      <c r="E39" s="16">
        <f>SUM(ENERO:DICIEMBRE!E39)</f>
        <v>1860640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x14ac:dyDescent="0.2">
      <c r="A40" s="52" t="s">
        <v>53</v>
      </c>
      <c r="B40" s="15" t="s">
        <v>54</v>
      </c>
      <c r="C40" s="16">
        <f>SUM(ENERO:DICIEMBRE!C40)</f>
        <v>2283</v>
      </c>
      <c r="D40" s="16">
        <f>SUM(ENERO:DICIEMBRE!D40)</f>
        <v>2283</v>
      </c>
      <c r="E40" s="16">
        <f>SUM(ENERO:DICIEMBRE!E40)</f>
        <v>5821650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2">
      <c r="A41" s="14" t="s">
        <v>55</v>
      </c>
      <c r="B41" s="15" t="s">
        <v>56</v>
      </c>
      <c r="C41" s="16">
        <f>SUM(ENERO:DICIEMBRE!C41)</f>
        <v>0</v>
      </c>
      <c r="D41" s="16">
        <f>SUM(ENERO:DICIEMBRE!D41)</f>
        <v>0</v>
      </c>
      <c r="E41" s="16">
        <f>SUM(ENERO:DICIEMBRE!E41)</f>
        <v>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x14ac:dyDescent="0.2">
      <c r="A42" s="14" t="s">
        <v>57</v>
      </c>
      <c r="B42" s="15" t="s">
        <v>58</v>
      </c>
      <c r="C42" s="16">
        <f>SUM(ENERO:DICIEMBRE!C42)</f>
        <v>6481</v>
      </c>
      <c r="D42" s="16">
        <f>SUM(ENERO:DICIEMBRE!D42)</f>
        <v>6481</v>
      </c>
      <c r="E42" s="16">
        <f>SUM(ENERO:DICIEMBRE!E42)</f>
        <v>5055180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x14ac:dyDescent="0.2">
      <c r="A43" s="53" t="s">
        <v>59</v>
      </c>
      <c r="B43" s="15" t="s">
        <v>60</v>
      </c>
      <c r="C43" s="16">
        <f>SUM(ENERO:DICIEMBRE!C43)</f>
        <v>2599</v>
      </c>
      <c r="D43" s="16">
        <f>SUM(ENERO:DICIEMBRE!D43)</f>
        <v>2599</v>
      </c>
      <c r="E43" s="16">
        <f>SUM(ENERO:DICIEMBRE!E43)</f>
        <v>6627450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x14ac:dyDescent="0.2">
      <c r="A44" s="53" t="s">
        <v>61</v>
      </c>
      <c r="B44" s="15" t="s">
        <v>62</v>
      </c>
      <c r="C44" s="16">
        <f>SUM(ENERO:DICIEMBRE!C44)</f>
        <v>819</v>
      </c>
      <c r="D44" s="16">
        <f>SUM(ENERO:DICIEMBRE!D44)</f>
        <v>819</v>
      </c>
      <c r="E44" s="16">
        <f>SUM(ENERO:DICIEMBRE!E44)</f>
        <v>2088450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x14ac:dyDescent="0.2">
      <c r="A45" s="54"/>
      <c r="B45" s="46" t="s">
        <v>63</v>
      </c>
      <c r="C45" s="55">
        <f>C46</f>
        <v>16145</v>
      </c>
      <c r="D45" s="56"/>
      <c r="E45" s="38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x14ac:dyDescent="0.2">
      <c r="A46" s="20"/>
      <c r="B46" s="21" t="s">
        <v>64</v>
      </c>
      <c r="C46" s="16">
        <f>SUM(ENERO:DICIEMBRE!C46)</f>
        <v>16145</v>
      </c>
      <c r="D46" s="56"/>
      <c r="E46" s="38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x14ac:dyDescent="0.2">
      <c r="A47" s="50"/>
      <c r="B47" s="25" t="s">
        <v>65</v>
      </c>
      <c r="C47" s="27">
        <f>SUM(C48:C52)</f>
        <v>4331</v>
      </c>
      <c r="D47" s="27">
        <f>SUM(D48:D52)</f>
        <v>4331</v>
      </c>
      <c r="E47" s="27">
        <f>SUM(E48:E52)</f>
        <v>6288090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x14ac:dyDescent="0.2">
      <c r="A48" s="28" t="s">
        <v>66</v>
      </c>
      <c r="B48" s="29" t="s">
        <v>67</v>
      </c>
      <c r="C48" s="16">
        <f>SUM(ENERO:DICIEMBRE!C48)</f>
        <v>462</v>
      </c>
      <c r="D48" s="16">
        <f>SUM(ENERO:DICIEMBRE!D48)</f>
        <v>462</v>
      </c>
      <c r="E48" s="16">
        <f>SUM(ENERO:DICIEMBRE!E48)</f>
        <v>1021020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x14ac:dyDescent="0.2">
      <c r="A49" s="14" t="s">
        <v>68</v>
      </c>
      <c r="B49" s="15" t="s">
        <v>69</v>
      </c>
      <c r="C49" s="16">
        <f>SUM(ENERO:DICIEMBRE!C49)</f>
        <v>346</v>
      </c>
      <c r="D49" s="16">
        <f>SUM(ENERO:DICIEMBRE!D49)</f>
        <v>346</v>
      </c>
      <c r="E49" s="16">
        <f>SUM(ENERO:DICIEMBRE!E49)</f>
        <v>764660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x14ac:dyDescent="0.2">
      <c r="A50" s="14" t="s">
        <v>70</v>
      </c>
      <c r="B50" s="15" t="s">
        <v>71</v>
      </c>
      <c r="C50" s="16">
        <f>SUM(ENERO:DICIEMBRE!C50)</f>
        <v>3493</v>
      </c>
      <c r="D50" s="16">
        <f>SUM(ENERO:DICIEMBRE!D50)</f>
        <v>3493</v>
      </c>
      <c r="E50" s="16">
        <f>SUM(ENERO:DICIEMBRE!E50)</f>
        <v>4436110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x14ac:dyDescent="0.2">
      <c r="A51" s="58" t="s">
        <v>72</v>
      </c>
      <c r="B51" s="15" t="s">
        <v>73</v>
      </c>
      <c r="C51" s="16">
        <f>SUM(ENERO:DICIEMBRE!C51)</f>
        <v>0</v>
      </c>
      <c r="D51" s="16">
        <f>SUM(ENERO:DICIEMBRE!D51)</f>
        <v>0</v>
      </c>
      <c r="E51" s="16">
        <f>SUM(ENERO:DICIEMBRE!E51)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x14ac:dyDescent="0.2">
      <c r="A52" s="58" t="s">
        <v>74</v>
      </c>
      <c r="B52" s="15" t="s">
        <v>75</v>
      </c>
      <c r="C52" s="16">
        <f>SUM(ENERO:DICIEMBRE!C52)</f>
        <v>30</v>
      </c>
      <c r="D52" s="16">
        <f>SUM(ENERO:DICIEMBRE!D52)</f>
        <v>30</v>
      </c>
      <c r="E52" s="16">
        <f>SUM(ENERO:DICIEMBRE!E52)</f>
        <v>66300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x14ac:dyDescent="0.2">
      <c r="A53" s="34"/>
      <c r="B53" s="35" t="s">
        <v>76</v>
      </c>
      <c r="C53" s="59">
        <f>SUM(C54:C55)</f>
        <v>9764</v>
      </c>
      <c r="D53" s="56"/>
      <c r="E53" s="60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x14ac:dyDescent="0.2">
      <c r="A54" s="39"/>
      <c r="B54" s="15" t="s">
        <v>77</v>
      </c>
      <c r="C54" s="16">
        <f>SUM(ENERO:DICIEMBRE!C54)</f>
        <v>9764</v>
      </c>
      <c r="D54" s="56"/>
      <c r="E54" s="6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x14ac:dyDescent="0.2">
      <c r="A55" s="61"/>
      <c r="B55" s="21" t="s">
        <v>78</v>
      </c>
      <c r="C55" s="16">
        <f>SUM(ENERO:DICIEMBRE!C55)</f>
        <v>0</v>
      </c>
      <c r="D55" s="62"/>
      <c r="E55" s="63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x14ac:dyDescent="0.2">
      <c r="A56" s="64"/>
      <c r="B56" s="8" t="s">
        <v>79</v>
      </c>
      <c r="C56" s="27">
        <f>C10+C18+C33+C38+C47+C30+C36+C45+C53</f>
        <v>226577</v>
      </c>
      <c r="D56" s="27">
        <f>D10+D18+D33+D38+D47</f>
        <v>187481</v>
      </c>
      <c r="E56" s="65">
        <f>E10+E18+E33+E38+E47</f>
        <v>1301489000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x14ac:dyDescent="0.2">
      <c r="A57" s="572" t="s">
        <v>80</v>
      </c>
      <c r="B57" s="573"/>
      <c r="C57" s="66"/>
      <c r="D57" s="66"/>
      <c r="E57" s="67"/>
      <c r="F57" s="7"/>
      <c r="G57" s="7"/>
      <c r="H57" s="7"/>
      <c r="I57" s="7"/>
      <c r="J57" s="7"/>
      <c r="K57" s="7"/>
      <c r="L57" s="7"/>
    </row>
    <row r="58" spans="1:14" s="3" customFormat="1" ht="38.25" x14ac:dyDescent="0.2">
      <c r="A58" s="8" t="s">
        <v>3</v>
      </c>
      <c r="B58" s="8" t="s">
        <v>4</v>
      </c>
      <c r="C58" s="68" t="s">
        <v>5</v>
      </c>
      <c r="D58" s="68" t="s">
        <v>6</v>
      </c>
      <c r="E58" s="68" t="s">
        <v>7</v>
      </c>
      <c r="F58" s="7"/>
      <c r="G58" s="7"/>
      <c r="H58" s="7"/>
      <c r="I58" s="7"/>
      <c r="J58" s="7"/>
      <c r="K58" s="7"/>
      <c r="L58" s="7"/>
    </row>
    <row r="59" spans="1:14" s="3" customFormat="1" x14ac:dyDescent="0.2">
      <c r="A59" s="8"/>
      <c r="B59" s="69" t="s">
        <v>81</v>
      </c>
      <c r="C59" s="26"/>
      <c r="D59" s="26"/>
      <c r="E59" s="70"/>
      <c r="F59" s="7"/>
      <c r="G59" s="7"/>
      <c r="H59" s="7"/>
      <c r="I59" s="7"/>
      <c r="J59" s="7"/>
      <c r="K59" s="7"/>
      <c r="L59" s="7"/>
    </row>
    <row r="60" spans="1:14" s="3" customFormat="1" x14ac:dyDescent="0.2">
      <c r="A60" s="71" t="s">
        <v>82</v>
      </c>
      <c r="B60" s="72" t="s">
        <v>83</v>
      </c>
      <c r="C60" s="16">
        <f>SUM(ENERO:DICIEMBRE!C60)</f>
        <v>12938</v>
      </c>
      <c r="D60" s="16">
        <f>SUM(ENERO:DICIEMBRE!D60)</f>
        <v>12899</v>
      </c>
      <c r="E60" s="16">
        <f>SUM(ENERO:DICIEMBRE!E60)</f>
        <v>520732630</v>
      </c>
      <c r="F60" s="7"/>
      <c r="G60" s="7"/>
      <c r="H60" s="7"/>
      <c r="I60" s="7"/>
      <c r="J60" s="7"/>
      <c r="K60" s="7"/>
      <c r="L60" s="7"/>
    </row>
    <row r="61" spans="1:14" s="3" customFormat="1" x14ac:dyDescent="0.2">
      <c r="A61" s="71" t="s">
        <v>84</v>
      </c>
      <c r="B61" s="72" t="s">
        <v>85</v>
      </c>
      <c r="C61" s="16">
        <f>SUM(ENERO:DICIEMBRE!C61)</f>
        <v>25654</v>
      </c>
      <c r="D61" s="16">
        <f>SUM(ENERO:DICIEMBRE!D61)</f>
        <v>25600</v>
      </c>
      <c r="E61" s="16">
        <f>SUM(ENERO:DICIEMBRE!E61)</f>
        <v>1163520000</v>
      </c>
      <c r="F61" s="7"/>
      <c r="G61" s="7"/>
      <c r="H61" s="7"/>
      <c r="I61" s="7"/>
      <c r="J61" s="7"/>
      <c r="K61" s="7"/>
      <c r="L61" s="7"/>
    </row>
    <row r="62" spans="1:14" s="3" customFormat="1" x14ac:dyDescent="0.2">
      <c r="A62" s="71" t="s">
        <v>86</v>
      </c>
      <c r="B62" s="72" t="s">
        <v>87</v>
      </c>
      <c r="C62" s="16">
        <f>SUM(ENERO:DICIEMBRE!C62)</f>
        <v>5148</v>
      </c>
      <c r="D62" s="16">
        <f>SUM(ENERO:DICIEMBRE!D62)</f>
        <v>5131</v>
      </c>
      <c r="E62" s="16">
        <f>SUM(ENERO:DICIEMBRE!E62)</f>
        <v>433672120</v>
      </c>
      <c r="F62" s="7"/>
      <c r="G62" s="7"/>
      <c r="H62" s="7"/>
      <c r="I62" s="7"/>
      <c r="J62" s="7"/>
      <c r="K62" s="7"/>
      <c r="L62" s="7"/>
    </row>
    <row r="63" spans="1:14" s="3" customFormat="1" x14ac:dyDescent="0.2">
      <c r="A63" s="71" t="s">
        <v>88</v>
      </c>
      <c r="B63" s="72" t="s">
        <v>89</v>
      </c>
      <c r="C63" s="16">
        <f>SUM(ENERO:DICIEMBRE!C63)</f>
        <v>2410</v>
      </c>
      <c r="D63" s="16">
        <f>SUM(ENERO:DICIEMBRE!D63)</f>
        <v>2384</v>
      </c>
      <c r="E63" s="16">
        <f>SUM(ENERO:DICIEMBRE!E63)</f>
        <v>201495680</v>
      </c>
      <c r="F63" s="7"/>
      <c r="G63" s="7"/>
      <c r="H63" s="7"/>
      <c r="I63" s="7"/>
      <c r="J63" s="7"/>
      <c r="K63" s="7"/>
      <c r="L63" s="7"/>
    </row>
    <row r="64" spans="1:14" s="3" customFormat="1" x14ac:dyDescent="0.2">
      <c r="A64" s="71" t="s">
        <v>90</v>
      </c>
      <c r="B64" s="72" t="s">
        <v>91</v>
      </c>
      <c r="C64" s="16">
        <f>SUM(ENERO:DICIEMBRE!C64)</f>
        <v>0</v>
      </c>
      <c r="D64" s="16">
        <f>SUM(ENERO:DICIEMBRE!D64)</f>
        <v>0</v>
      </c>
      <c r="E64" s="16">
        <f>SUM(ENERO:DICIEMBRE!E64)</f>
        <v>0</v>
      </c>
      <c r="F64" s="7"/>
      <c r="G64" s="7"/>
      <c r="H64" s="7"/>
      <c r="I64" s="7"/>
      <c r="J64" s="7"/>
      <c r="K64" s="7"/>
      <c r="L64" s="7"/>
    </row>
    <row r="65" spans="1:12" s="3" customFormat="1" x14ac:dyDescent="0.2">
      <c r="A65" s="71" t="s">
        <v>92</v>
      </c>
      <c r="B65" s="72" t="s">
        <v>93</v>
      </c>
      <c r="C65" s="16">
        <f>SUM(ENERO:DICIEMBRE!C65)</f>
        <v>8048</v>
      </c>
      <c r="D65" s="16">
        <f>SUM(ENERO:DICIEMBRE!D65)</f>
        <v>8023</v>
      </c>
      <c r="E65" s="16">
        <f>SUM(ENERO:DICIEMBRE!E65)</f>
        <v>1403784310</v>
      </c>
      <c r="F65" s="7"/>
      <c r="G65" s="7"/>
      <c r="H65" s="7"/>
      <c r="I65" s="7"/>
      <c r="J65" s="7"/>
      <c r="K65" s="7"/>
      <c r="L65" s="7"/>
    </row>
    <row r="66" spans="1:12" s="3" customFormat="1" x14ac:dyDescent="0.2">
      <c r="A66" s="71" t="s">
        <v>94</v>
      </c>
      <c r="B66" s="72" t="s">
        <v>95</v>
      </c>
      <c r="C66" s="16">
        <f>SUM(ENERO:DICIEMBRE!C66)</f>
        <v>100</v>
      </c>
      <c r="D66" s="16">
        <f>SUM(ENERO:DICIEMBRE!D66)</f>
        <v>100</v>
      </c>
      <c r="E66" s="16">
        <f>SUM(ENERO:DICIEMBRE!E66)</f>
        <v>17497000</v>
      </c>
      <c r="F66" s="7"/>
      <c r="G66" s="7"/>
      <c r="H66" s="7"/>
      <c r="I66" s="7"/>
      <c r="J66" s="7"/>
      <c r="K66" s="7"/>
      <c r="L66" s="7"/>
    </row>
    <row r="67" spans="1:12" s="3" customFormat="1" x14ac:dyDescent="0.2">
      <c r="A67" s="71" t="s">
        <v>96</v>
      </c>
      <c r="B67" s="72" t="s">
        <v>97</v>
      </c>
      <c r="C67" s="16">
        <f>SUM(ENERO:DICIEMBRE!C67)</f>
        <v>0</v>
      </c>
      <c r="D67" s="16">
        <f>SUM(ENERO:DICIEMBRE!D67)</f>
        <v>0</v>
      </c>
      <c r="E67" s="16">
        <f>SUM(ENERO:DICIEMBRE!E67)</f>
        <v>0</v>
      </c>
      <c r="F67" s="7"/>
      <c r="G67" s="7"/>
      <c r="H67" s="7"/>
      <c r="I67" s="7"/>
      <c r="J67" s="7"/>
      <c r="K67" s="7"/>
      <c r="L67" s="7"/>
    </row>
    <row r="68" spans="1:12" s="3" customFormat="1" x14ac:dyDescent="0.2">
      <c r="A68" s="71" t="s">
        <v>98</v>
      </c>
      <c r="B68" s="72" t="s">
        <v>99</v>
      </c>
      <c r="C68" s="16">
        <f>SUM(ENERO:DICIEMBRE!C68)</f>
        <v>5843</v>
      </c>
      <c r="D68" s="16">
        <f>SUM(ENERO:DICIEMBRE!D68)</f>
        <v>5819</v>
      </c>
      <c r="E68" s="16">
        <f>SUM(ENERO:DICIEMBRE!E68)</f>
        <v>235203980</v>
      </c>
      <c r="F68" s="7"/>
      <c r="G68" s="7"/>
      <c r="H68" s="7"/>
      <c r="I68" s="7"/>
      <c r="J68" s="7"/>
      <c r="K68" s="7"/>
      <c r="L68" s="7"/>
    </row>
    <row r="69" spans="1:12" s="3" customFormat="1" x14ac:dyDescent="0.2">
      <c r="A69" s="71" t="s">
        <v>100</v>
      </c>
      <c r="B69" s="72" t="s">
        <v>101</v>
      </c>
      <c r="C69" s="16">
        <f>SUM(ENERO:DICIEMBRE!C69)</f>
        <v>2304</v>
      </c>
      <c r="D69" s="16">
        <f>SUM(ENERO:DICIEMBRE!D69)</f>
        <v>2302</v>
      </c>
      <c r="E69" s="16">
        <f>SUM(ENERO:DICIEMBRE!E69)</f>
        <v>18784320</v>
      </c>
      <c r="F69" s="7"/>
      <c r="G69" s="7"/>
      <c r="H69" s="7"/>
      <c r="I69" s="7"/>
      <c r="J69" s="7"/>
      <c r="K69" s="7"/>
      <c r="L69" s="7"/>
    </row>
    <row r="70" spans="1:12" s="3" customFormat="1" x14ac:dyDescent="0.2">
      <c r="A70" s="71" t="s">
        <v>102</v>
      </c>
      <c r="B70" s="72" t="s">
        <v>103</v>
      </c>
      <c r="C70" s="16">
        <f>SUM(ENERO:DICIEMBRE!C70)</f>
        <v>1196</v>
      </c>
      <c r="D70" s="16">
        <f>SUM(ENERO:DICIEMBRE!D70)</f>
        <v>1192</v>
      </c>
      <c r="E70" s="16">
        <f>SUM(ENERO:DICIEMBRE!E70)</f>
        <v>90389360</v>
      </c>
      <c r="F70" s="7"/>
      <c r="G70" s="7"/>
      <c r="H70" s="7"/>
      <c r="I70" s="7"/>
      <c r="J70" s="7"/>
      <c r="K70" s="7"/>
      <c r="L70" s="7"/>
    </row>
    <row r="71" spans="1:12" s="3" customFormat="1" x14ac:dyDescent="0.2">
      <c r="A71" s="71" t="s">
        <v>104</v>
      </c>
      <c r="B71" s="72" t="s">
        <v>105</v>
      </c>
      <c r="C71" s="16">
        <f>SUM(ENERO:DICIEMBRE!C71)</f>
        <v>0</v>
      </c>
      <c r="D71" s="16">
        <f>SUM(ENERO:DICIEMBRE!D71)</f>
        <v>0</v>
      </c>
      <c r="E71" s="16">
        <f>SUM(ENERO:DICIEMBRE!E71)</f>
        <v>0</v>
      </c>
      <c r="F71" s="7"/>
      <c r="G71" s="7"/>
      <c r="H71" s="7"/>
      <c r="I71" s="7"/>
      <c r="J71" s="7"/>
      <c r="K71" s="7"/>
      <c r="L71" s="7"/>
    </row>
    <row r="72" spans="1:12" s="3" customFormat="1" x14ac:dyDescent="0.2">
      <c r="A72" s="71" t="s">
        <v>106</v>
      </c>
      <c r="B72" s="72" t="s">
        <v>107</v>
      </c>
      <c r="C72" s="16">
        <f>SUM(ENERO:DICIEMBRE!C72)</f>
        <v>0</v>
      </c>
      <c r="D72" s="16">
        <f>SUM(ENERO:DICIEMBRE!D72)</f>
        <v>0</v>
      </c>
      <c r="E72" s="16">
        <f>SUM(ENERO:DICIEMBRE!E72)</f>
        <v>0</v>
      </c>
      <c r="F72" s="7"/>
      <c r="G72" s="7"/>
      <c r="H72" s="7"/>
      <c r="I72" s="7"/>
      <c r="J72" s="7"/>
      <c r="K72" s="7"/>
      <c r="L72" s="7"/>
    </row>
    <row r="73" spans="1:12" s="3" customFormat="1" x14ac:dyDescent="0.2">
      <c r="A73" s="71" t="s">
        <v>108</v>
      </c>
      <c r="B73" s="72" t="s">
        <v>109</v>
      </c>
      <c r="C73" s="16">
        <f>SUM(ENERO:DICIEMBRE!C73)</f>
        <v>16</v>
      </c>
      <c r="D73" s="16">
        <f>SUM(ENERO:DICIEMBRE!D73)</f>
        <v>16</v>
      </c>
      <c r="E73" s="16">
        <f>SUM(ENERO:DICIEMBRE!E73)</f>
        <v>630400</v>
      </c>
      <c r="F73" s="7"/>
      <c r="G73" s="7"/>
      <c r="H73" s="7"/>
      <c r="I73" s="7"/>
      <c r="J73" s="7"/>
      <c r="K73" s="7"/>
      <c r="L73" s="7"/>
    </row>
    <row r="74" spans="1:12" s="3" customFormat="1" x14ac:dyDescent="0.2">
      <c r="A74" s="71" t="s">
        <v>110</v>
      </c>
      <c r="B74" s="72" t="s">
        <v>111</v>
      </c>
      <c r="C74" s="16">
        <f>SUM(ENERO:DICIEMBRE!C74)</f>
        <v>2680</v>
      </c>
      <c r="D74" s="16">
        <f>SUM(ENERO:DICIEMBRE!D74)</f>
        <v>2680</v>
      </c>
      <c r="E74" s="16">
        <f>SUM(ENERO:DICIEMBRE!E74)</f>
        <v>161577200</v>
      </c>
      <c r="F74" s="7"/>
      <c r="G74" s="7"/>
      <c r="H74" s="7"/>
      <c r="I74" s="7"/>
      <c r="J74" s="7"/>
      <c r="K74" s="7"/>
      <c r="L74" s="7"/>
    </row>
    <row r="75" spans="1:12" s="3" customFormat="1" x14ac:dyDescent="0.2">
      <c r="A75" s="74" t="s">
        <v>112</v>
      </c>
      <c r="B75" s="75" t="s">
        <v>113</v>
      </c>
      <c r="C75" s="16">
        <f>SUM(ENERO:DICIEMBRE!C75)</f>
        <v>5756</v>
      </c>
      <c r="D75" s="16">
        <f>SUM(ENERO:DICIEMBRE!D75)</f>
        <v>5756</v>
      </c>
      <c r="E75" s="16">
        <f>SUM(ENERO:DICIEMBRE!E75)</f>
        <v>578017520</v>
      </c>
      <c r="F75" s="7"/>
      <c r="G75" s="7"/>
      <c r="H75" s="7"/>
      <c r="I75" s="7"/>
      <c r="J75" s="7"/>
      <c r="K75" s="7"/>
      <c r="L75" s="7"/>
    </row>
    <row r="76" spans="1:12" s="3" customFormat="1" x14ac:dyDescent="0.2">
      <c r="A76" s="76"/>
      <c r="B76" s="77" t="s">
        <v>79</v>
      </c>
      <c r="C76" s="78">
        <f>SUM(C60:C75)</f>
        <v>72093</v>
      </c>
      <c r="D76" s="78">
        <f>SUM(D60:D75)</f>
        <v>71902</v>
      </c>
      <c r="E76" s="79">
        <f>SUM(E60:E75)</f>
        <v>4825304520</v>
      </c>
      <c r="F76" s="7"/>
      <c r="G76" s="7"/>
      <c r="H76" s="7"/>
      <c r="I76" s="7"/>
      <c r="J76" s="7"/>
      <c r="K76" s="7"/>
      <c r="L76" s="7"/>
    </row>
    <row r="77" spans="1:12" s="3" customFormat="1" x14ac:dyDescent="0.2">
      <c r="A77" s="80" t="s">
        <v>114</v>
      </c>
      <c r="B77" s="81"/>
      <c r="C77" s="82"/>
      <c r="D77" s="82"/>
      <c r="E77" s="83"/>
      <c r="F77" s="7"/>
      <c r="G77" s="7"/>
      <c r="H77" s="7"/>
      <c r="I77" s="7"/>
      <c r="J77" s="7"/>
      <c r="K77" s="7"/>
      <c r="L77" s="7"/>
    </row>
    <row r="78" spans="1:12" s="3" customFormat="1" ht="38.25" x14ac:dyDescent="0.2">
      <c r="A78" s="8" t="s">
        <v>3</v>
      </c>
      <c r="B78" s="84" t="s">
        <v>115</v>
      </c>
      <c r="C78" s="68" t="s">
        <v>5</v>
      </c>
      <c r="D78" s="85" t="s">
        <v>6</v>
      </c>
      <c r="E78" s="68" t="s">
        <v>7</v>
      </c>
      <c r="F78" s="7"/>
      <c r="G78" s="7"/>
      <c r="H78" s="7"/>
      <c r="I78" s="7"/>
      <c r="J78" s="7"/>
      <c r="K78" s="7"/>
      <c r="L78" s="7"/>
    </row>
    <row r="79" spans="1:12" s="3" customFormat="1" x14ac:dyDescent="0.2">
      <c r="A79" s="42">
        <v>3003001</v>
      </c>
      <c r="B79" s="86" t="s">
        <v>116</v>
      </c>
      <c r="C79" s="16">
        <f>SUM(ENERO:DICIEMBRE!C79)</f>
        <v>64</v>
      </c>
      <c r="D79" s="16">
        <f>SUM(ENERO:DICIEMBRE!D79)</f>
        <v>64</v>
      </c>
      <c r="E79" s="16">
        <f>SUM(ENERO:DICIEMBRE!E79)</f>
        <v>562560</v>
      </c>
      <c r="F79" s="7"/>
      <c r="G79" s="7"/>
      <c r="H79" s="7"/>
      <c r="I79" s="7"/>
      <c r="J79" s="7"/>
      <c r="K79" s="7"/>
      <c r="L79" s="7"/>
    </row>
    <row r="80" spans="1:12" s="3" customFormat="1" x14ac:dyDescent="0.2">
      <c r="A80" s="14" t="s">
        <v>117</v>
      </c>
      <c r="B80" s="88" t="s">
        <v>118</v>
      </c>
      <c r="C80" s="16">
        <f>SUM(ENERO:DICIEMBRE!C80)</f>
        <v>0</v>
      </c>
      <c r="D80" s="16">
        <f>SUM(ENERO:DICIEMBRE!D80)</f>
        <v>0</v>
      </c>
      <c r="E80" s="16">
        <f>SUM(ENERO:DICIEMBRE!E80)</f>
        <v>0</v>
      </c>
      <c r="F80" s="7"/>
      <c r="G80" s="7"/>
      <c r="H80" s="7"/>
      <c r="I80" s="7"/>
      <c r="J80" s="7"/>
      <c r="K80" s="7"/>
      <c r="L80" s="7"/>
    </row>
    <row r="81" spans="1:22" s="3" customFormat="1" x14ac:dyDescent="0.2">
      <c r="A81" s="14" t="s">
        <v>119</v>
      </c>
      <c r="B81" s="88" t="s">
        <v>120</v>
      </c>
      <c r="C81" s="16">
        <f>SUM(ENERO:DICIEMBRE!C81)</f>
        <v>12</v>
      </c>
      <c r="D81" s="16">
        <f>SUM(ENERO:DICIEMBRE!D81)</f>
        <v>12</v>
      </c>
      <c r="E81" s="16">
        <f>SUM(ENERO:DICIEMBRE!E81)</f>
        <v>211440</v>
      </c>
      <c r="F81" s="7"/>
      <c r="G81" s="7"/>
      <c r="H81" s="7"/>
      <c r="I81" s="7"/>
      <c r="J81" s="7"/>
      <c r="K81" s="7"/>
      <c r="L81" s="7"/>
    </row>
    <row r="82" spans="1:22" s="3" customFormat="1" x14ac:dyDescent="0.2">
      <c r="A82" s="14" t="s">
        <v>121</v>
      </c>
      <c r="B82" s="88" t="s">
        <v>122</v>
      </c>
      <c r="C82" s="16">
        <f>SUM(ENERO:DICIEMBRE!C82)</f>
        <v>0</v>
      </c>
      <c r="D82" s="16">
        <f>SUM(ENERO:DICIEMBRE!D82)</f>
        <v>0</v>
      </c>
      <c r="E82" s="16">
        <f>SUM(ENERO:DICIEMBRE!E82)</f>
        <v>0</v>
      </c>
      <c r="F82" s="7"/>
      <c r="G82" s="7"/>
      <c r="H82" s="7"/>
      <c r="I82" s="7"/>
      <c r="J82" s="7"/>
      <c r="K82" s="7"/>
      <c r="L82" s="7"/>
    </row>
    <row r="83" spans="1:22" s="3" customFormat="1" x14ac:dyDescent="0.2">
      <c r="A83" s="20" t="s">
        <v>123</v>
      </c>
      <c r="B83" s="90" t="s">
        <v>124</v>
      </c>
      <c r="C83" s="16">
        <f>SUM(ENERO:DICIEMBRE!C83)</f>
        <v>0</v>
      </c>
      <c r="D83" s="16">
        <f>SUM(ENERO:DICIEMBRE!D83)</f>
        <v>0</v>
      </c>
      <c r="E83" s="16">
        <f>SUM(ENERO:DICIEMBRE!E83)</f>
        <v>0</v>
      </c>
      <c r="F83" s="7"/>
      <c r="G83" s="7"/>
      <c r="H83" s="7"/>
      <c r="I83" s="7"/>
      <c r="J83" s="7"/>
      <c r="K83" s="7"/>
      <c r="L83" s="7"/>
    </row>
    <row r="84" spans="1:22" s="3" customFormat="1" x14ac:dyDescent="0.2">
      <c r="A84" s="76"/>
      <c r="B84" s="92" t="s">
        <v>79</v>
      </c>
      <c r="C84" s="93">
        <f>SUM(C79:C83)</f>
        <v>76</v>
      </c>
      <c r="D84" s="93">
        <f>SUM(D79:D83)</f>
        <v>76</v>
      </c>
      <c r="E84" s="79">
        <f>SUM(E79:E83)</f>
        <v>774000</v>
      </c>
      <c r="F84" s="7"/>
      <c r="G84" s="7"/>
      <c r="H84" s="7"/>
      <c r="I84" s="7"/>
      <c r="J84" s="7"/>
      <c r="K84" s="7"/>
      <c r="L84" s="7"/>
    </row>
    <row r="85" spans="1:22" s="96" customFormat="1" x14ac:dyDescent="0.2">
      <c r="A85" s="574" t="s">
        <v>125</v>
      </c>
      <c r="B85" s="574"/>
      <c r="C85" s="94"/>
      <c r="D85" s="94"/>
      <c r="E85" s="95"/>
    </row>
    <row r="86" spans="1:22" s="3" customFormat="1" ht="38.25" x14ac:dyDescent="0.2">
      <c r="A86" s="8" t="s">
        <v>3</v>
      </c>
      <c r="B86" s="84" t="s">
        <v>126</v>
      </c>
      <c r="C86" s="68" t="s">
        <v>5</v>
      </c>
      <c r="D86" s="85" t="s">
        <v>6</v>
      </c>
      <c r="E86" s="68" t="s">
        <v>7</v>
      </c>
      <c r="F86" s="7"/>
      <c r="G86" s="7"/>
      <c r="H86" s="7"/>
      <c r="I86" s="7"/>
      <c r="J86" s="7"/>
      <c r="K86" s="7"/>
      <c r="L86" s="7"/>
    </row>
    <row r="87" spans="1:22" s="3" customFormat="1" x14ac:dyDescent="0.2">
      <c r="A87" s="42">
        <v>2401061</v>
      </c>
      <c r="B87" s="86" t="s">
        <v>127</v>
      </c>
      <c r="C87" s="16">
        <f>SUM(ENERO:DICIEMBRE!C87)</f>
        <v>1586</v>
      </c>
      <c r="D87" s="16">
        <f>SUM(ENERO:DICIEMBRE!D87)</f>
        <v>1586</v>
      </c>
      <c r="E87" s="16">
        <f>SUM(ENERO:DICIEMBRE!E87)</f>
        <v>37255140</v>
      </c>
      <c r="F87" s="7"/>
      <c r="G87" s="7"/>
      <c r="H87" s="7"/>
      <c r="I87" s="7"/>
      <c r="J87" s="7"/>
      <c r="K87" s="7"/>
      <c r="L87" s="7"/>
    </row>
    <row r="88" spans="1:22" s="3" customFormat="1" x14ac:dyDescent="0.2">
      <c r="A88" s="14" t="s">
        <v>128</v>
      </c>
      <c r="B88" s="88" t="s">
        <v>129</v>
      </c>
      <c r="C88" s="16">
        <f>SUM(ENERO:DICIEMBRE!C88)</f>
        <v>2973</v>
      </c>
      <c r="D88" s="16">
        <f>SUM(ENERO:DICIEMBRE!D88)</f>
        <v>2973</v>
      </c>
      <c r="E88" s="16">
        <f>SUM(ENERO:DICIEMBRE!E88)</f>
        <v>219674970</v>
      </c>
      <c r="F88" s="7"/>
      <c r="G88" s="7"/>
      <c r="H88" s="7"/>
      <c r="I88" s="7"/>
      <c r="J88" s="7"/>
      <c r="K88" s="7"/>
      <c r="L88" s="7"/>
    </row>
    <row r="89" spans="1:22" s="3" customFormat="1" x14ac:dyDescent="0.2">
      <c r="A89" s="14" t="s">
        <v>130</v>
      </c>
      <c r="B89" s="88" t="s">
        <v>131</v>
      </c>
      <c r="C89" s="16">
        <f>SUM(ENERO:DICIEMBRE!C89)</f>
        <v>0</v>
      </c>
      <c r="D89" s="16">
        <f>SUM(ENERO:DICIEMBRE!D89)</f>
        <v>0</v>
      </c>
      <c r="E89" s="16">
        <f>SUM(ENERO:DICIEMBRE!E89)</f>
        <v>0</v>
      </c>
      <c r="F89" s="7"/>
      <c r="G89" s="7"/>
      <c r="H89" s="7"/>
      <c r="I89" s="7"/>
      <c r="J89" s="7"/>
      <c r="K89" s="7"/>
      <c r="L89" s="7"/>
    </row>
    <row r="90" spans="1:22" s="3" customFormat="1" x14ac:dyDescent="0.2">
      <c r="A90" s="14" t="s">
        <v>132</v>
      </c>
      <c r="B90" s="88" t="s">
        <v>133</v>
      </c>
      <c r="C90" s="16">
        <f>SUM(ENERO:DICIEMBRE!C90)</f>
        <v>3687</v>
      </c>
      <c r="D90" s="16">
        <f>SUM(ENERO:DICIEMBRE!D90)</f>
        <v>3609</v>
      </c>
      <c r="E90" s="16">
        <f>SUM(ENERO:DICIEMBRE!E90)</f>
        <v>11657070</v>
      </c>
      <c r="F90" s="7"/>
      <c r="G90" s="7"/>
      <c r="H90" s="7"/>
      <c r="I90" s="7"/>
      <c r="J90" s="7"/>
      <c r="K90" s="7"/>
      <c r="L90" s="7"/>
    </row>
    <row r="91" spans="1:22" s="3" customFormat="1" x14ac:dyDescent="0.2">
      <c r="A91" s="14" t="s">
        <v>134</v>
      </c>
      <c r="B91" s="88" t="s">
        <v>135</v>
      </c>
      <c r="C91" s="16">
        <f>SUM(ENERO:DICIEMBRE!C91)</f>
        <v>0</v>
      </c>
      <c r="D91" s="16">
        <f>SUM(ENERO:DICIEMBRE!D91)</f>
        <v>0</v>
      </c>
      <c r="E91" s="16">
        <f>SUM(ENERO:DICIEMBRE!E91)</f>
        <v>0</v>
      </c>
      <c r="F91" s="7"/>
      <c r="G91" s="7"/>
      <c r="H91" s="7"/>
      <c r="I91" s="7"/>
      <c r="J91" s="7"/>
      <c r="K91" s="7"/>
      <c r="L91" s="7"/>
    </row>
    <row r="92" spans="1:22" s="3" customFormat="1" x14ac:dyDescent="0.2">
      <c r="A92" s="14" t="s">
        <v>136</v>
      </c>
      <c r="B92" s="88" t="s">
        <v>137</v>
      </c>
      <c r="C92" s="16">
        <f>SUM(ENERO:DICIEMBRE!C92)</f>
        <v>0</v>
      </c>
      <c r="D92" s="16">
        <f>SUM(ENERO:DICIEMBRE!D92)</f>
        <v>0</v>
      </c>
      <c r="E92" s="16">
        <f>SUM(ENERO:DICIEMBRE!E92)</f>
        <v>0</v>
      </c>
      <c r="F92" s="7"/>
      <c r="G92" s="7"/>
      <c r="H92" s="7"/>
      <c r="I92" s="7"/>
      <c r="J92" s="7"/>
      <c r="K92" s="7"/>
      <c r="L92" s="7"/>
      <c r="V92" s="97"/>
    </row>
    <row r="93" spans="1:22" s="3" customFormat="1" x14ac:dyDescent="0.2">
      <c r="A93" s="20" t="s">
        <v>138</v>
      </c>
      <c r="B93" s="90" t="s">
        <v>139</v>
      </c>
      <c r="C93" s="16">
        <f>SUM(ENERO:DICIEMBRE!C93)</f>
        <v>0</v>
      </c>
      <c r="D93" s="16">
        <f>SUM(ENERO:DICIEMBRE!D93)</f>
        <v>0</v>
      </c>
      <c r="E93" s="16">
        <f>SUM(ENERO:DICIEMBRE!E93)</f>
        <v>0</v>
      </c>
      <c r="F93" s="7"/>
      <c r="G93" s="7"/>
      <c r="H93" s="7"/>
      <c r="I93" s="7"/>
      <c r="J93" s="7"/>
      <c r="K93" s="7"/>
      <c r="L93" s="7"/>
      <c r="V93" s="97"/>
    </row>
    <row r="94" spans="1:22" s="3" customFormat="1" x14ac:dyDescent="0.2">
      <c r="A94" s="76"/>
      <c r="B94" s="92" t="s">
        <v>79</v>
      </c>
      <c r="C94" s="98">
        <f>SUM(C87:C93)</f>
        <v>8246</v>
      </c>
      <c r="D94" s="98">
        <f>SUM(D87:D93)</f>
        <v>8168</v>
      </c>
      <c r="E94" s="79">
        <f>SUM(E87:E93)</f>
        <v>268587180</v>
      </c>
      <c r="F94" s="7"/>
      <c r="G94" s="7"/>
      <c r="H94" s="7"/>
      <c r="I94" s="7"/>
      <c r="J94" s="7"/>
      <c r="K94" s="7"/>
      <c r="L94" s="7"/>
      <c r="V94" s="97"/>
    </row>
    <row r="95" spans="1:22" s="102" customFormat="1" x14ac:dyDescent="0.2">
      <c r="A95" s="573" t="s">
        <v>140</v>
      </c>
      <c r="B95" s="573"/>
      <c r="C95" s="99"/>
      <c r="D95" s="99"/>
      <c r="E95" s="67"/>
      <c r="F95" s="100"/>
      <c r="G95" s="100"/>
      <c r="H95" s="100"/>
      <c r="I95" s="100"/>
      <c r="J95" s="100"/>
      <c r="K95" s="100"/>
      <c r="L95" s="100"/>
      <c r="M95" s="100"/>
      <c r="N95" s="100"/>
      <c r="O95" s="101"/>
      <c r="V95" s="103"/>
    </row>
    <row r="96" spans="1:22" ht="38.25" x14ac:dyDescent="0.2">
      <c r="A96" s="8" t="s">
        <v>3</v>
      </c>
      <c r="B96" s="8" t="s">
        <v>4</v>
      </c>
      <c r="C96" s="68" t="s">
        <v>5</v>
      </c>
      <c r="D96" s="85" t="s">
        <v>6</v>
      </c>
      <c r="E96" s="68" t="s">
        <v>7</v>
      </c>
      <c r="F96" s="104"/>
      <c r="G96" s="104"/>
      <c r="H96" s="104"/>
      <c r="I96" s="104"/>
      <c r="J96" s="104"/>
      <c r="K96" s="104"/>
      <c r="L96" s="104"/>
      <c r="M96" s="104"/>
      <c r="N96" s="104"/>
      <c r="O96" s="105"/>
      <c r="V96" s="106"/>
    </row>
    <row r="97" spans="1:22" x14ac:dyDescent="0.2">
      <c r="A97" s="42">
        <v>2004103</v>
      </c>
      <c r="B97" s="86" t="s">
        <v>141</v>
      </c>
      <c r="C97" s="16">
        <f>SUM(ENERO:DICIEMBRE!C97)</f>
        <v>737</v>
      </c>
      <c r="D97" s="16">
        <f>SUM(ENERO:DICIEMBRE!D97)</f>
        <v>647</v>
      </c>
      <c r="E97" s="16">
        <f>SUM(ENERO:DICIEMBRE!E97)</f>
        <v>106334450</v>
      </c>
      <c r="F97" s="104"/>
      <c r="G97" s="104"/>
      <c r="H97" s="104"/>
      <c r="I97" s="104"/>
      <c r="J97" s="104"/>
      <c r="K97" s="104"/>
      <c r="L97" s="104"/>
      <c r="M97" s="104"/>
      <c r="N97" s="104"/>
      <c r="O97" s="105"/>
      <c r="V97" s="106"/>
    </row>
    <row r="98" spans="1:22" x14ac:dyDescent="0.2">
      <c r="A98" s="20" t="s">
        <v>142</v>
      </c>
      <c r="B98" s="90" t="s">
        <v>143</v>
      </c>
      <c r="C98" s="16">
        <f>SUM(ENERO:DICIEMBRE!C98)</f>
        <v>5</v>
      </c>
      <c r="D98" s="16">
        <f>SUM(ENERO:DICIEMBRE!D98)</f>
        <v>5</v>
      </c>
      <c r="E98" s="16">
        <f>SUM(ENERO:DICIEMBRE!E98)</f>
        <v>864550</v>
      </c>
      <c r="F98" s="104"/>
      <c r="G98" s="104"/>
      <c r="H98" s="104"/>
      <c r="I98" s="104"/>
      <c r="J98" s="104"/>
      <c r="K98" s="104"/>
      <c r="L98" s="104"/>
      <c r="M98" s="104"/>
      <c r="N98" s="104"/>
      <c r="O98" s="105"/>
      <c r="V98" s="106"/>
    </row>
    <row r="99" spans="1:22" x14ac:dyDescent="0.2">
      <c r="A99" s="76"/>
      <c r="B99" s="92" t="s">
        <v>79</v>
      </c>
      <c r="C99" s="93">
        <f>SUM(C97:C98)</f>
        <v>742</v>
      </c>
      <c r="D99" s="93">
        <f>SUM(D97:D98)</f>
        <v>652</v>
      </c>
      <c r="E99" s="79">
        <f>SUM(E97:E98)</f>
        <v>107199000</v>
      </c>
      <c r="F99" s="104"/>
      <c r="G99" s="104"/>
      <c r="H99" s="104"/>
      <c r="I99" s="104"/>
      <c r="J99" s="104"/>
      <c r="K99" s="104"/>
      <c r="L99" s="104"/>
      <c r="M99" s="104"/>
      <c r="N99" s="104"/>
      <c r="O99" s="105"/>
      <c r="V99" s="106"/>
    </row>
    <row r="100" spans="1:22" s="102" customFormat="1" x14ac:dyDescent="0.2">
      <c r="A100" s="573" t="s">
        <v>144</v>
      </c>
      <c r="B100" s="573"/>
      <c r="C100" s="66"/>
      <c r="D100" s="66"/>
      <c r="E100" s="6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1"/>
      <c r="V100" s="109"/>
    </row>
    <row r="101" spans="1:22" ht="38.25" x14ac:dyDescent="0.2">
      <c r="A101" s="8"/>
      <c r="B101" s="8" t="s">
        <v>145</v>
      </c>
      <c r="C101" s="68" t="s">
        <v>5</v>
      </c>
      <c r="D101" s="85" t="s">
        <v>6</v>
      </c>
      <c r="E101" s="68" t="s">
        <v>7</v>
      </c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5"/>
    </row>
    <row r="102" spans="1:22" x14ac:dyDescent="0.2">
      <c r="A102" s="110" t="s">
        <v>146</v>
      </c>
      <c r="B102" s="86" t="s">
        <v>147</v>
      </c>
      <c r="C102" s="16">
        <f>SUM(ENERO:DICIEMBRE!C102)</f>
        <v>10694</v>
      </c>
      <c r="D102" s="16">
        <f>SUM(ENERO:DICIEMBRE!D102)</f>
        <v>10694</v>
      </c>
      <c r="E102" s="16">
        <f>SUM(ENERO:DICIEMBRE!E102)</f>
        <v>45791240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05"/>
    </row>
    <row r="103" spans="1:22" x14ac:dyDescent="0.2">
      <c r="A103" s="113" t="s">
        <v>148</v>
      </c>
      <c r="B103" s="88" t="s">
        <v>149</v>
      </c>
      <c r="C103" s="16">
        <f>SUM(ENERO:DICIEMBRE!C103)</f>
        <v>8017</v>
      </c>
      <c r="D103" s="16">
        <f>SUM(ENERO:DICIEMBRE!D103)</f>
        <v>8017</v>
      </c>
      <c r="E103" s="16">
        <f>SUM(ENERO:DICIEMBRE!E103)</f>
        <v>35304860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05"/>
    </row>
    <row r="104" spans="1:22" x14ac:dyDescent="0.2">
      <c r="A104" s="113" t="s">
        <v>150</v>
      </c>
      <c r="B104" s="114" t="s">
        <v>151</v>
      </c>
      <c r="C104" s="16">
        <f>SUM(ENERO:DICIEMBRE!C104)</f>
        <v>3199</v>
      </c>
      <c r="D104" s="16">
        <f>SUM(ENERO:DICIEMBRE!D104)</f>
        <v>3199</v>
      </c>
      <c r="E104" s="16">
        <f>SUM(ENERO:DICIEMBRE!E104)</f>
        <v>28546560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05"/>
    </row>
    <row r="105" spans="1:22" x14ac:dyDescent="0.2">
      <c r="A105" s="113" t="s">
        <v>152</v>
      </c>
      <c r="B105" s="88" t="s">
        <v>153</v>
      </c>
      <c r="C105" s="16">
        <f>SUM(ENERO:DICIEMBRE!C105)</f>
        <v>1101</v>
      </c>
      <c r="D105" s="16">
        <f>SUM(ENERO:DICIEMBRE!D105)</f>
        <v>1101</v>
      </c>
      <c r="E105" s="16">
        <f>SUM(ENERO:DICIEMBRE!E105)</f>
        <v>103041980</v>
      </c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05"/>
    </row>
    <row r="106" spans="1:22" x14ac:dyDescent="0.2">
      <c r="A106" s="113" t="s">
        <v>154</v>
      </c>
      <c r="B106" s="88" t="s">
        <v>155</v>
      </c>
      <c r="C106" s="16">
        <f>SUM(ENERO:DICIEMBRE!C106)</f>
        <v>959</v>
      </c>
      <c r="D106" s="16">
        <f>SUM(ENERO:DICIEMBRE!D106)</f>
        <v>553</v>
      </c>
      <c r="E106" s="16">
        <f>SUM(ENERO:DICIEMBRE!E106)</f>
        <v>18834000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05"/>
    </row>
    <row r="107" spans="1:22" x14ac:dyDescent="0.2">
      <c r="A107" s="20"/>
      <c r="B107" s="90" t="s">
        <v>156</v>
      </c>
      <c r="C107" s="16">
        <f>SUM(ENERO:DICIEMBRE!C107)</f>
        <v>106</v>
      </c>
      <c r="D107" s="116"/>
      <c r="E107" s="117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5"/>
    </row>
    <row r="108" spans="1:22" x14ac:dyDescent="0.2">
      <c r="A108" s="76"/>
      <c r="B108" s="92" t="s">
        <v>157</v>
      </c>
      <c r="C108" s="118">
        <f>SUM(C102:C107)</f>
        <v>24076</v>
      </c>
      <c r="D108" s="118">
        <f>SUM(D102:D106)</f>
        <v>23564</v>
      </c>
      <c r="E108" s="79">
        <f>SUM(E102:E106)</f>
        <v>231518640</v>
      </c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</row>
    <row r="109" spans="1:22" s="123" customFormat="1" x14ac:dyDescent="0.2">
      <c r="A109" s="119" t="s">
        <v>158</v>
      </c>
      <c r="B109" s="120"/>
      <c r="C109" s="121"/>
      <c r="D109" s="121"/>
      <c r="E109" s="122"/>
    </row>
    <row r="110" spans="1:22" s="123" customFormat="1" ht="38.25" x14ac:dyDescent="0.2">
      <c r="A110" s="8" t="s">
        <v>3</v>
      </c>
      <c r="B110" s="8" t="s">
        <v>4</v>
      </c>
      <c r="C110" s="85" t="s">
        <v>159</v>
      </c>
      <c r="D110" s="85" t="s">
        <v>6</v>
      </c>
      <c r="E110" s="68" t="s">
        <v>7</v>
      </c>
    </row>
    <row r="111" spans="1:22" s="123" customFormat="1" x14ac:dyDescent="0.2">
      <c r="A111" s="42">
        <v>3001001</v>
      </c>
      <c r="B111" s="86" t="s">
        <v>160</v>
      </c>
      <c r="C111" s="16">
        <f>SUM(ENERO:DICIEMBRE!C111)</f>
        <v>4781</v>
      </c>
      <c r="D111" s="16">
        <f>SUM(ENERO:DICIEMBRE!D111)</f>
        <v>4781</v>
      </c>
      <c r="E111" s="16">
        <f>SUM(ENERO:DICIEMBRE!E111)</f>
        <v>117660410</v>
      </c>
    </row>
    <row r="112" spans="1:22" s="123" customFormat="1" x14ac:dyDescent="0.2">
      <c r="A112" s="20" t="s">
        <v>161</v>
      </c>
      <c r="B112" s="90" t="s">
        <v>162</v>
      </c>
      <c r="C112" s="16">
        <f>SUM(ENERO:DICIEMBRE!C112)</f>
        <v>526</v>
      </c>
      <c r="D112" s="16">
        <f>SUM(ENERO:DICIEMBRE!D112)</f>
        <v>526</v>
      </c>
      <c r="E112" s="16">
        <f>SUM(ENERO:DICIEMBRE!E112)</f>
        <v>162271000</v>
      </c>
    </row>
    <row r="113" spans="1:19" s="123" customFormat="1" x14ac:dyDescent="0.2">
      <c r="A113" s="76"/>
      <c r="B113" s="92" t="s">
        <v>157</v>
      </c>
      <c r="C113" s="126">
        <f>SUM(C111:C112)</f>
        <v>5307</v>
      </c>
      <c r="D113" s="126">
        <f>SUM(D111:D112)</f>
        <v>5307</v>
      </c>
      <c r="E113" s="127">
        <f>SUM(E111:E112)</f>
        <v>279931410</v>
      </c>
    </row>
    <row r="114" spans="1:19" s="123" customFormat="1" x14ac:dyDescent="0.2">
      <c r="A114" s="80" t="s">
        <v>163</v>
      </c>
      <c r="B114" s="128"/>
      <c r="C114" s="66"/>
      <c r="D114" s="66"/>
      <c r="E114" s="67"/>
    </row>
    <row r="115" spans="1:19" s="123" customFormat="1" ht="38.25" x14ac:dyDescent="0.2">
      <c r="A115" s="8" t="s">
        <v>3</v>
      </c>
      <c r="B115" s="84" t="s">
        <v>4</v>
      </c>
      <c r="C115" s="85" t="s">
        <v>159</v>
      </c>
      <c r="D115" s="85" t="s">
        <v>6</v>
      </c>
      <c r="E115" s="68" t="s">
        <v>7</v>
      </c>
    </row>
    <row r="116" spans="1:19" s="123" customFormat="1" x14ac:dyDescent="0.2">
      <c r="A116" s="76" t="s">
        <v>164</v>
      </c>
      <c r="B116" s="90" t="s">
        <v>165</v>
      </c>
      <c r="C116" s="16">
        <f>SUM(ENERO:DICIEMBRE!C116)</f>
        <v>19754</v>
      </c>
      <c r="D116" s="16">
        <f>SUM(ENERO:DICIEMBRE!D116)</f>
        <v>19402</v>
      </c>
      <c r="E116" s="16">
        <f>SUM(ENERO:DICIEMBRE!E116)</f>
        <v>533704910</v>
      </c>
    </row>
    <row r="117" spans="1:19" x14ac:dyDescent="0.2">
      <c r="A117" s="3" t="s">
        <v>166</v>
      </c>
    </row>
    <row r="118" spans="1:19" x14ac:dyDescent="0.2">
      <c r="A118" s="575" t="s">
        <v>167</v>
      </c>
      <c r="B118" s="576"/>
      <c r="C118" s="581" t="s">
        <v>157</v>
      </c>
      <c r="D118" s="613" t="s">
        <v>168</v>
      </c>
      <c r="E118" s="614"/>
      <c r="F118" s="614"/>
      <c r="G118" s="614"/>
      <c r="H118" s="615" t="s">
        <v>169</v>
      </c>
      <c r="I118" s="616"/>
      <c r="J118" s="617"/>
      <c r="K118" s="618" t="s">
        <v>170</v>
      </c>
      <c r="L118" s="619"/>
      <c r="M118" s="620"/>
      <c r="N118" s="621" t="s">
        <v>171</v>
      </c>
      <c r="O118" s="624" t="s">
        <v>172</v>
      </c>
      <c r="P118" s="625"/>
      <c r="Q118" s="593" t="s">
        <v>173</v>
      </c>
      <c r="R118" s="593" t="s">
        <v>174</v>
      </c>
      <c r="S118" s="596" t="s">
        <v>7</v>
      </c>
    </row>
    <row r="119" spans="1:19" x14ac:dyDescent="0.2">
      <c r="A119" s="577"/>
      <c r="B119" s="578"/>
      <c r="C119" s="582"/>
      <c r="D119" s="599" t="s">
        <v>175</v>
      </c>
      <c r="E119" s="601" t="s">
        <v>176</v>
      </c>
      <c r="F119" s="602"/>
      <c r="G119" s="603" t="s">
        <v>177</v>
      </c>
      <c r="H119" s="605" t="s">
        <v>178</v>
      </c>
      <c r="I119" s="607" t="s">
        <v>179</v>
      </c>
      <c r="J119" s="609" t="s">
        <v>180</v>
      </c>
      <c r="K119" s="611" t="s">
        <v>181</v>
      </c>
      <c r="L119" s="612" t="s">
        <v>182</v>
      </c>
      <c r="M119" s="626" t="s">
        <v>183</v>
      </c>
      <c r="N119" s="622"/>
      <c r="O119" s="627" t="s">
        <v>184</v>
      </c>
      <c r="P119" s="628" t="s">
        <v>185</v>
      </c>
      <c r="Q119" s="594"/>
      <c r="R119" s="594"/>
      <c r="S119" s="597"/>
    </row>
    <row r="120" spans="1:19" x14ac:dyDescent="0.2">
      <c r="A120" s="579"/>
      <c r="B120" s="580"/>
      <c r="C120" s="583"/>
      <c r="D120" s="600"/>
      <c r="E120" s="130" t="s">
        <v>186</v>
      </c>
      <c r="F120" s="131" t="s">
        <v>187</v>
      </c>
      <c r="G120" s="604"/>
      <c r="H120" s="606"/>
      <c r="I120" s="608"/>
      <c r="J120" s="610"/>
      <c r="K120" s="611"/>
      <c r="L120" s="612"/>
      <c r="M120" s="626"/>
      <c r="N120" s="623"/>
      <c r="O120" s="627"/>
      <c r="P120" s="628"/>
      <c r="Q120" s="595"/>
      <c r="R120" s="595"/>
      <c r="S120" s="598"/>
    </row>
    <row r="121" spans="1:19" s="134" customFormat="1" x14ac:dyDescent="0.25">
      <c r="A121" s="584" t="s">
        <v>188</v>
      </c>
      <c r="B121" s="585"/>
      <c r="C121" s="132">
        <f>+C122+C123+C124+C125+C126+C127+C131+C132+C133</f>
        <v>1548842</v>
      </c>
      <c r="D121" s="132">
        <f t="shared" ref="D121:P121" si="0">+D122+D123+D124+D125+D126+D127+D131+D132+D133</f>
        <v>1535987</v>
      </c>
      <c r="E121" s="132">
        <f t="shared" si="0"/>
        <v>1535987</v>
      </c>
      <c r="F121" s="132">
        <f t="shared" si="0"/>
        <v>0</v>
      </c>
      <c r="G121" s="132">
        <f t="shared" si="0"/>
        <v>12855</v>
      </c>
      <c r="H121" s="132">
        <f t="shared" si="0"/>
        <v>449634</v>
      </c>
      <c r="I121" s="132">
        <f t="shared" si="0"/>
        <v>608768</v>
      </c>
      <c r="J121" s="132">
        <f t="shared" si="0"/>
        <v>490440</v>
      </c>
      <c r="K121" s="132">
        <f t="shared" si="0"/>
        <v>0</v>
      </c>
      <c r="L121" s="132">
        <f t="shared" si="0"/>
        <v>0</v>
      </c>
      <c r="M121" s="132">
        <f t="shared" si="0"/>
        <v>0</v>
      </c>
      <c r="N121" s="132">
        <f t="shared" si="0"/>
        <v>0</v>
      </c>
      <c r="O121" s="132">
        <f t="shared" si="0"/>
        <v>10</v>
      </c>
      <c r="P121" s="132">
        <f t="shared" si="0"/>
        <v>6066</v>
      </c>
      <c r="Q121" s="132">
        <f>+Q122+Q123+Q124+Q125+Q126+Q127+Q131+Q132+Q133</f>
        <v>0</v>
      </c>
      <c r="R121" s="132">
        <v>0</v>
      </c>
      <c r="S121" s="133">
        <f>SUM(S122:S126,S127,S131:S133)</f>
        <v>4568310780</v>
      </c>
    </row>
    <row r="122" spans="1:19" x14ac:dyDescent="0.2">
      <c r="A122" s="135" t="s">
        <v>189</v>
      </c>
      <c r="B122" s="136" t="s">
        <v>190</v>
      </c>
      <c r="C122" s="16">
        <f>SUM(ENERO:DICIEMBRE!C122)</f>
        <v>589973</v>
      </c>
      <c r="D122" s="16">
        <f>SUM(ENERO:DICIEMBRE!D122)</f>
        <v>582144</v>
      </c>
      <c r="E122" s="16">
        <f>SUM(ENERO:DICIEMBRE!E122)</f>
        <v>582144</v>
      </c>
      <c r="F122" s="16">
        <f>SUM(ENERO:DICIEMBRE!F122)</f>
        <v>0</v>
      </c>
      <c r="G122" s="16">
        <f>SUM(ENERO:DICIEMBRE!G122)</f>
        <v>7829</v>
      </c>
      <c r="H122" s="16">
        <f>SUM(ENERO:DICIEMBRE!H122)</f>
        <v>219807</v>
      </c>
      <c r="I122" s="16">
        <f>SUM(ENERO:DICIEMBRE!I122)</f>
        <v>151441</v>
      </c>
      <c r="J122" s="16">
        <f>SUM(ENERO:DICIEMBRE!J122)</f>
        <v>218725</v>
      </c>
      <c r="K122" s="16">
        <f>SUM(ENERO:DICIEMBRE!K122)</f>
        <v>0</v>
      </c>
      <c r="L122" s="16">
        <f>SUM(ENERO:DICIEMBRE!L122)</f>
        <v>0</v>
      </c>
      <c r="M122" s="16">
        <f>SUM(ENERO:DICIEMBRE!M122)</f>
        <v>0</v>
      </c>
      <c r="N122" s="16">
        <f>SUM(ENERO:DICIEMBRE!N122)</f>
        <v>0</v>
      </c>
      <c r="O122" s="16">
        <f>SUM(ENERO:DICIEMBRE!O122)</f>
        <v>0</v>
      </c>
      <c r="P122" s="16">
        <f>SUM(ENERO:DICIEMBRE!P122)</f>
        <v>38</v>
      </c>
      <c r="Q122" s="16">
        <f>SUM(ENERO:DICIEMBRE!Q122)</f>
        <v>0</v>
      </c>
      <c r="R122" s="138"/>
      <c r="S122" s="16">
        <f>SUM(ENERO:DICIEMBRE!S122)</f>
        <v>1132350950</v>
      </c>
    </row>
    <row r="123" spans="1:19" x14ac:dyDescent="0.2">
      <c r="A123" s="140" t="s">
        <v>191</v>
      </c>
      <c r="B123" s="141" t="s">
        <v>192</v>
      </c>
      <c r="C123" s="16">
        <f>SUM(ENERO:DICIEMBRE!C123)</f>
        <v>687098</v>
      </c>
      <c r="D123" s="16">
        <f>SUM(ENERO:DICIEMBRE!D123)</f>
        <v>683208</v>
      </c>
      <c r="E123" s="16">
        <f>SUM(ENERO:DICIEMBRE!E123)</f>
        <v>683208</v>
      </c>
      <c r="F123" s="16">
        <f>SUM(ENERO:DICIEMBRE!F123)</f>
        <v>0</v>
      </c>
      <c r="G123" s="16">
        <f>SUM(ENERO:DICIEMBRE!G123)</f>
        <v>3890</v>
      </c>
      <c r="H123" s="16">
        <f>SUM(ENERO:DICIEMBRE!H123)</f>
        <v>193433</v>
      </c>
      <c r="I123" s="16">
        <f>SUM(ENERO:DICIEMBRE!I123)</f>
        <v>277286</v>
      </c>
      <c r="J123" s="16">
        <f>SUM(ENERO:DICIEMBRE!J123)</f>
        <v>216379</v>
      </c>
      <c r="K123" s="16">
        <f>SUM(ENERO:DICIEMBRE!K123)</f>
        <v>0</v>
      </c>
      <c r="L123" s="16">
        <f>SUM(ENERO:DICIEMBRE!L123)</f>
        <v>0</v>
      </c>
      <c r="M123" s="16">
        <f>SUM(ENERO:DICIEMBRE!M123)</f>
        <v>0</v>
      </c>
      <c r="N123" s="16">
        <f>SUM(ENERO:DICIEMBRE!N123)</f>
        <v>0</v>
      </c>
      <c r="O123" s="16">
        <f>SUM(ENERO:DICIEMBRE!O123)</f>
        <v>10</v>
      </c>
      <c r="P123" s="16">
        <f>SUM(ENERO:DICIEMBRE!P123)</f>
        <v>1016</v>
      </c>
      <c r="Q123" s="16">
        <f>SUM(ENERO:DICIEMBRE!Q123)</f>
        <v>0</v>
      </c>
      <c r="R123" s="143"/>
      <c r="S123" s="16">
        <f>SUM(ENERO:DICIEMBRE!S123)</f>
        <v>1172460600</v>
      </c>
    </row>
    <row r="124" spans="1:19" x14ac:dyDescent="0.2">
      <c r="A124" s="140" t="s">
        <v>193</v>
      </c>
      <c r="B124" s="141" t="s">
        <v>194</v>
      </c>
      <c r="C124" s="16">
        <f>SUM(ENERO:DICIEMBRE!C124)</f>
        <v>46104</v>
      </c>
      <c r="D124" s="16">
        <f>SUM(ENERO:DICIEMBRE!D124)</f>
        <v>45969</v>
      </c>
      <c r="E124" s="16">
        <f>SUM(ENERO:DICIEMBRE!E124)</f>
        <v>45969</v>
      </c>
      <c r="F124" s="16">
        <f>SUM(ENERO:DICIEMBRE!F124)</f>
        <v>0</v>
      </c>
      <c r="G124" s="16">
        <f>SUM(ENERO:DICIEMBRE!G124)</f>
        <v>135</v>
      </c>
      <c r="H124" s="16">
        <f>SUM(ENERO:DICIEMBRE!H124)</f>
        <v>3016</v>
      </c>
      <c r="I124" s="16">
        <f>SUM(ENERO:DICIEMBRE!I124)</f>
        <v>42194</v>
      </c>
      <c r="J124" s="16">
        <f>SUM(ENERO:DICIEMBRE!J124)</f>
        <v>894</v>
      </c>
      <c r="K124" s="16">
        <f>SUM(ENERO:DICIEMBRE!K124)</f>
        <v>0</v>
      </c>
      <c r="L124" s="16">
        <f>SUM(ENERO:DICIEMBRE!L124)</f>
        <v>0</v>
      </c>
      <c r="M124" s="16">
        <f>SUM(ENERO:DICIEMBRE!M124)</f>
        <v>0</v>
      </c>
      <c r="N124" s="16">
        <f>SUM(ENERO:DICIEMBRE!N124)</f>
        <v>0</v>
      </c>
      <c r="O124" s="16">
        <f>SUM(ENERO:DICIEMBRE!O124)</f>
        <v>0</v>
      </c>
      <c r="P124" s="16">
        <f>SUM(ENERO:DICIEMBRE!P124)</f>
        <v>435</v>
      </c>
      <c r="Q124" s="16">
        <f>SUM(ENERO:DICIEMBRE!Q124)</f>
        <v>0</v>
      </c>
      <c r="R124" s="143"/>
      <c r="S124" s="16">
        <f>SUM(ENERO:DICIEMBRE!S124)</f>
        <v>233310210</v>
      </c>
    </row>
    <row r="125" spans="1:19" x14ac:dyDescent="0.2">
      <c r="A125" s="140" t="s">
        <v>195</v>
      </c>
      <c r="B125" s="141" t="s">
        <v>196</v>
      </c>
      <c r="C125" s="16">
        <f>SUM(ENERO:DICIEMBRE!C125)</f>
        <v>0</v>
      </c>
      <c r="D125" s="16">
        <f>SUM(ENERO:DICIEMBRE!D125)</f>
        <v>0</v>
      </c>
      <c r="E125" s="16">
        <f>SUM(ENERO:DICIEMBRE!E125)</f>
        <v>0</v>
      </c>
      <c r="F125" s="16">
        <f>SUM(ENERO:DICIEMBRE!F125)</f>
        <v>0</v>
      </c>
      <c r="G125" s="16">
        <f>SUM(ENERO:DICIEMBRE!G125)</f>
        <v>0</v>
      </c>
      <c r="H125" s="16">
        <f>SUM(ENERO:DICIEMBRE!H125)</f>
        <v>0</v>
      </c>
      <c r="I125" s="16">
        <f>SUM(ENERO:DICIEMBRE!I125)</f>
        <v>0</v>
      </c>
      <c r="J125" s="16">
        <f>SUM(ENERO:DICIEMBRE!J125)</f>
        <v>0</v>
      </c>
      <c r="K125" s="16">
        <f>SUM(ENERO:DICIEMBRE!K125)</f>
        <v>0</v>
      </c>
      <c r="L125" s="16">
        <f>SUM(ENERO:DICIEMBRE!L125)</f>
        <v>0</v>
      </c>
      <c r="M125" s="16">
        <f>SUM(ENERO:DICIEMBRE!M125)</f>
        <v>0</v>
      </c>
      <c r="N125" s="16">
        <f>SUM(ENERO:DICIEMBRE!N125)</f>
        <v>0</v>
      </c>
      <c r="O125" s="16">
        <f>SUM(ENERO:DICIEMBRE!O125)</f>
        <v>0</v>
      </c>
      <c r="P125" s="16">
        <f>SUM(ENERO:DICIEMBRE!P125)</f>
        <v>51</v>
      </c>
      <c r="Q125" s="16">
        <f>SUM(ENERO:DICIEMBRE!Q125)</f>
        <v>0</v>
      </c>
      <c r="R125" s="145"/>
      <c r="S125" s="16">
        <f>SUM(ENERO:DICIEMBRE!S125)</f>
        <v>0</v>
      </c>
    </row>
    <row r="126" spans="1:19" x14ac:dyDescent="0.2">
      <c r="A126" s="146" t="s">
        <v>197</v>
      </c>
      <c r="B126" s="147" t="s">
        <v>198</v>
      </c>
      <c r="C126" s="16">
        <f>SUM(ENERO:DICIEMBRE!C126)</f>
        <v>42999</v>
      </c>
      <c r="D126" s="16">
        <f>SUM(ENERO:DICIEMBRE!D126)</f>
        <v>42722</v>
      </c>
      <c r="E126" s="16">
        <f>SUM(ENERO:DICIEMBRE!E126)</f>
        <v>42722</v>
      </c>
      <c r="F126" s="16">
        <f>SUM(ENERO:DICIEMBRE!F126)</f>
        <v>0</v>
      </c>
      <c r="G126" s="16">
        <f>SUM(ENERO:DICIEMBRE!G126)</f>
        <v>277</v>
      </c>
      <c r="H126" s="16">
        <f>SUM(ENERO:DICIEMBRE!H126)</f>
        <v>13898</v>
      </c>
      <c r="I126" s="16">
        <f>SUM(ENERO:DICIEMBRE!I126)</f>
        <v>12933</v>
      </c>
      <c r="J126" s="16">
        <f>SUM(ENERO:DICIEMBRE!J126)</f>
        <v>16168</v>
      </c>
      <c r="K126" s="16">
        <f>SUM(ENERO:DICIEMBRE!K126)</f>
        <v>0</v>
      </c>
      <c r="L126" s="16">
        <f>SUM(ENERO:DICIEMBRE!L126)</f>
        <v>0</v>
      </c>
      <c r="M126" s="16">
        <f>SUM(ENERO:DICIEMBRE!M126)</f>
        <v>0</v>
      </c>
      <c r="N126" s="16">
        <f>SUM(ENERO:DICIEMBRE!N126)</f>
        <v>0</v>
      </c>
      <c r="O126" s="16">
        <f>SUM(ENERO:DICIEMBRE!O126)</f>
        <v>0</v>
      </c>
      <c r="P126" s="16">
        <f>SUM(ENERO:DICIEMBRE!P126)</f>
        <v>3612</v>
      </c>
      <c r="Q126" s="16">
        <f>SUM(ENERO:DICIEMBRE!Q126)</f>
        <v>0</v>
      </c>
      <c r="R126" s="149"/>
      <c r="S126" s="16">
        <f>SUM(ENERO:DICIEMBRE!S126)</f>
        <v>260931500</v>
      </c>
    </row>
    <row r="127" spans="1:19" x14ac:dyDescent="0.2">
      <c r="A127" s="586" t="s">
        <v>199</v>
      </c>
      <c r="B127" s="4" t="s">
        <v>200</v>
      </c>
      <c r="C127" s="150">
        <f>SUM(C128:C130)</f>
        <v>136530</v>
      </c>
      <c r="D127" s="151">
        <f>SUM(D128:D130)</f>
        <v>136127</v>
      </c>
      <c r="E127" s="152">
        <f t="shared" ref="E127:P127" si="1">SUM(E128:E130)</f>
        <v>136127</v>
      </c>
      <c r="F127" s="153">
        <f t="shared" si="1"/>
        <v>0</v>
      </c>
      <c r="G127" s="154">
        <f t="shared" si="1"/>
        <v>403</v>
      </c>
      <c r="H127" s="154">
        <f t="shared" si="1"/>
        <v>15490</v>
      </c>
      <c r="I127" s="154">
        <f t="shared" si="1"/>
        <v>96897</v>
      </c>
      <c r="J127" s="154">
        <f t="shared" si="1"/>
        <v>24143</v>
      </c>
      <c r="K127" s="154">
        <f t="shared" si="1"/>
        <v>0</v>
      </c>
      <c r="L127" s="154">
        <f t="shared" si="1"/>
        <v>0</v>
      </c>
      <c r="M127" s="154">
        <f t="shared" si="1"/>
        <v>0</v>
      </c>
      <c r="N127" s="154">
        <f t="shared" si="1"/>
        <v>0</v>
      </c>
      <c r="O127" s="154">
        <f t="shared" si="1"/>
        <v>0</v>
      </c>
      <c r="P127" s="154">
        <f t="shared" si="1"/>
        <v>630</v>
      </c>
      <c r="Q127" s="155">
        <f>SUM(Q128:Q130)</f>
        <v>0</v>
      </c>
      <c r="R127" s="156">
        <v>0</v>
      </c>
      <c r="S127" s="157">
        <f>SUM(S128:S130)</f>
        <v>1683275410</v>
      </c>
    </row>
    <row r="128" spans="1:19" x14ac:dyDescent="0.2">
      <c r="A128" s="586"/>
      <c r="B128" s="158" t="s">
        <v>201</v>
      </c>
      <c r="C128" s="16">
        <f>SUM(ENERO:DICIEMBRE!C128)</f>
        <v>51622</v>
      </c>
      <c r="D128" s="16">
        <f>SUM(ENERO:DICIEMBRE!D128)</f>
        <v>51405</v>
      </c>
      <c r="E128" s="16">
        <f>SUM(ENERO:DICIEMBRE!E128)</f>
        <v>51405</v>
      </c>
      <c r="F128" s="16">
        <f>SUM(ENERO:DICIEMBRE!F128)</f>
        <v>0</v>
      </c>
      <c r="G128" s="16">
        <f>SUM(ENERO:DICIEMBRE!G128)</f>
        <v>217</v>
      </c>
      <c r="H128" s="16">
        <f>SUM(ENERO:DICIEMBRE!H128)</f>
        <v>11649</v>
      </c>
      <c r="I128" s="16">
        <f>SUM(ENERO:DICIEMBRE!I128)</f>
        <v>34154</v>
      </c>
      <c r="J128" s="16">
        <f>SUM(ENERO:DICIEMBRE!J128)</f>
        <v>5819</v>
      </c>
      <c r="K128" s="16">
        <f>SUM(ENERO:DICIEMBRE!K128)</f>
        <v>0</v>
      </c>
      <c r="L128" s="16">
        <f>SUM(ENERO:DICIEMBRE!L128)</f>
        <v>0</v>
      </c>
      <c r="M128" s="16">
        <f>SUM(ENERO:DICIEMBRE!M128)</f>
        <v>0</v>
      </c>
      <c r="N128" s="16">
        <f>SUM(ENERO:DICIEMBRE!N128)</f>
        <v>0</v>
      </c>
      <c r="O128" s="16">
        <f>SUM(ENERO:DICIEMBRE!O128)</f>
        <v>0</v>
      </c>
      <c r="P128" s="16">
        <f>SUM(ENERO:DICIEMBRE!P128)</f>
        <v>128</v>
      </c>
      <c r="Q128" s="16">
        <f>SUM(ENERO:DICIEMBRE!Q128)</f>
        <v>0</v>
      </c>
      <c r="R128" s="138"/>
      <c r="S128" s="16">
        <f>SUM(ENERO:DICIEMBRE!S128)</f>
        <v>207847390</v>
      </c>
    </row>
    <row r="129" spans="1:19" x14ac:dyDescent="0.2">
      <c r="A129" s="586"/>
      <c r="B129" s="160" t="s">
        <v>202</v>
      </c>
      <c r="C129" s="16">
        <f>SUM(ENERO:DICIEMBRE!C129)</f>
        <v>363</v>
      </c>
      <c r="D129" s="16">
        <f>SUM(ENERO:DICIEMBRE!D129)</f>
        <v>363</v>
      </c>
      <c r="E129" s="16">
        <f>SUM(ENERO:DICIEMBRE!E129)</f>
        <v>363</v>
      </c>
      <c r="F129" s="16">
        <f>SUM(ENERO:DICIEMBRE!F129)</f>
        <v>0</v>
      </c>
      <c r="G129" s="16">
        <f>SUM(ENERO:DICIEMBRE!G129)</f>
        <v>0</v>
      </c>
      <c r="H129" s="16">
        <f>SUM(ENERO:DICIEMBRE!H129)</f>
        <v>6</v>
      </c>
      <c r="I129" s="16">
        <f>SUM(ENERO:DICIEMBRE!I129)</f>
        <v>354</v>
      </c>
      <c r="J129" s="16">
        <f>SUM(ENERO:DICIEMBRE!J129)</f>
        <v>3</v>
      </c>
      <c r="K129" s="16">
        <f>SUM(ENERO:DICIEMBRE!K129)</f>
        <v>0</v>
      </c>
      <c r="L129" s="16">
        <f>SUM(ENERO:DICIEMBRE!L129)</f>
        <v>0</v>
      </c>
      <c r="M129" s="16">
        <f>SUM(ENERO:DICIEMBRE!M129)</f>
        <v>0</v>
      </c>
      <c r="N129" s="16">
        <f>SUM(ENERO:DICIEMBRE!N129)</f>
        <v>0</v>
      </c>
      <c r="O129" s="16">
        <f>SUM(ENERO:DICIEMBRE!O129)</f>
        <v>0</v>
      </c>
      <c r="P129" s="16">
        <f>SUM(ENERO:DICIEMBRE!P129)</f>
        <v>5</v>
      </c>
      <c r="Q129" s="16">
        <f>SUM(ENERO:DICIEMBRE!Q129)</f>
        <v>0</v>
      </c>
      <c r="R129" s="143"/>
      <c r="S129" s="16">
        <f>SUM(ENERO:DICIEMBRE!S129)</f>
        <v>1284760</v>
      </c>
    </row>
    <row r="130" spans="1:19" x14ac:dyDescent="0.2">
      <c r="A130" s="587"/>
      <c r="B130" s="161" t="s">
        <v>203</v>
      </c>
      <c r="C130" s="16">
        <f>SUM(ENERO:DICIEMBRE!C130)</f>
        <v>84545</v>
      </c>
      <c r="D130" s="16">
        <f>SUM(ENERO:DICIEMBRE!D130)</f>
        <v>84359</v>
      </c>
      <c r="E130" s="16">
        <f>SUM(ENERO:DICIEMBRE!E130)</f>
        <v>84359</v>
      </c>
      <c r="F130" s="16">
        <f>SUM(ENERO:DICIEMBRE!F130)</f>
        <v>0</v>
      </c>
      <c r="G130" s="16">
        <f>SUM(ENERO:DICIEMBRE!G130)</f>
        <v>186</v>
      </c>
      <c r="H130" s="16">
        <f>SUM(ENERO:DICIEMBRE!H130)</f>
        <v>3835</v>
      </c>
      <c r="I130" s="16">
        <f>SUM(ENERO:DICIEMBRE!I130)</f>
        <v>62389</v>
      </c>
      <c r="J130" s="16">
        <f>SUM(ENERO:DICIEMBRE!J130)</f>
        <v>18321</v>
      </c>
      <c r="K130" s="16">
        <f>SUM(ENERO:DICIEMBRE!K130)</f>
        <v>0</v>
      </c>
      <c r="L130" s="16">
        <f>SUM(ENERO:DICIEMBRE!L130)</f>
        <v>0</v>
      </c>
      <c r="M130" s="16">
        <f>SUM(ENERO:DICIEMBRE!M130)</f>
        <v>0</v>
      </c>
      <c r="N130" s="16">
        <f>SUM(ENERO:DICIEMBRE!N130)</f>
        <v>0</v>
      </c>
      <c r="O130" s="16">
        <f>SUM(ENERO:DICIEMBRE!O130)</f>
        <v>0</v>
      </c>
      <c r="P130" s="16">
        <f>SUM(ENERO:DICIEMBRE!P130)</f>
        <v>497</v>
      </c>
      <c r="Q130" s="16">
        <f>SUM(ENERO:DICIEMBRE!Q130)</f>
        <v>0</v>
      </c>
      <c r="R130" s="163"/>
      <c r="S130" s="16">
        <f>SUM(ENERO:DICIEMBRE!S130)</f>
        <v>1474143260</v>
      </c>
    </row>
    <row r="131" spans="1:19" x14ac:dyDescent="0.2">
      <c r="A131" s="135" t="s">
        <v>204</v>
      </c>
      <c r="B131" s="136" t="s">
        <v>205</v>
      </c>
      <c r="C131" s="16">
        <f>SUM(ENERO:DICIEMBRE!C131)</f>
        <v>3833</v>
      </c>
      <c r="D131" s="16">
        <f>SUM(ENERO:DICIEMBRE!D131)</f>
        <v>3643</v>
      </c>
      <c r="E131" s="16">
        <f>SUM(ENERO:DICIEMBRE!E131)</f>
        <v>3643</v>
      </c>
      <c r="F131" s="16">
        <f>SUM(ENERO:DICIEMBRE!F131)</f>
        <v>0</v>
      </c>
      <c r="G131" s="16">
        <f>SUM(ENERO:DICIEMBRE!G131)</f>
        <v>190</v>
      </c>
      <c r="H131" s="16">
        <f>SUM(ENERO:DICIEMBRE!H131)</f>
        <v>15</v>
      </c>
      <c r="I131" s="16">
        <f>SUM(ENERO:DICIEMBRE!I131)</f>
        <v>85</v>
      </c>
      <c r="J131" s="16">
        <f>SUM(ENERO:DICIEMBRE!J131)</f>
        <v>3733</v>
      </c>
      <c r="K131" s="16">
        <f>SUM(ENERO:DICIEMBRE!K131)</f>
        <v>0</v>
      </c>
      <c r="L131" s="16">
        <f>SUM(ENERO:DICIEMBRE!L131)</f>
        <v>0</v>
      </c>
      <c r="M131" s="16">
        <f>SUM(ENERO:DICIEMBRE!M131)</f>
        <v>0</v>
      </c>
      <c r="N131" s="16">
        <f>SUM(ENERO:DICIEMBRE!N131)</f>
        <v>0</v>
      </c>
      <c r="O131" s="16">
        <f>SUM(ENERO:DICIEMBRE!O131)</f>
        <v>0</v>
      </c>
      <c r="P131" s="16">
        <f>SUM(ENERO:DICIEMBRE!P131)</f>
        <v>0</v>
      </c>
      <c r="Q131" s="16">
        <f>SUM(ENERO:DICIEMBRE!Q131)</f>
        <v>0</v>
      </c>
      <c r="R131" s="138"/>
      <c r="S131" s="16">
        <f>SUM(ENERO:DICIEMBRE!S131)</f>
        <v>8998070</v>
      </c>
    </row>
    <row r="132" spans="1:19" s="166" customFormat="1" x14ac:dyDescent="0.2">
      <c r="A132" s="140" t="s">
        <v>206</v>
      </c>
      <c r="B132" s="164" t="s">
        <v>207</v>
      </c>
      <c r="C132" s="16">
        <f>SUM(ENERO:DICIEMBRE!C132)</f>
        <v>1423</v>
      </c>
      <c r="D132" s="16">
        <f>SUM(ENERO:DICIEMBRE!D132)</f>
        <v>1422</v>
      </c>
      <c r="E132" s="16">
        <f>SUM(ENERO:DICIEMBRE!E132)</f>
        <v>1422</v>
      </c>
      <c r="F132" s="16">
        <f>SUM(ENERO:DICIEMBRE!F132)</f>
        <v>0</v>
      </c>
      <c r="G132" s="16">
        <f>SUM(ENERO:DICIEMBRE!G132)</f>
        <v>1</v>
      </c>
      <c r="H132" s="16">
        <f>SUM(ENERO:DICIEMBRE!H132)</f>
        <v>350</v>
      </c>
      <c r="I132" s="16">
        <f>SUM(ENERO:DICIEMBRE!I132)</f>
        <v>674</v>
      </c>
      <c r="J132" s="16">
        <f>SUM(ENERO:DICIEMBRE!J132)</f>
        <v>399</v>
      </c>
      <c r="K132" s="16">
        <f>SUM(ENERO:DICIEMBRE!K132)</f>
        <v>0</v>
      </c>
      <c r="L132" s="16">
        <f>SUM(ENERO:DICIEMBRE!L132)</f>
        <v>0</v>
      </c>
      <c r="M132" s="16">
        <f>SUM(ENERO:DICIEMBRE!M132)</f>
        <v>0</v>
      </c>
      <c r="N132" s="16">
        <f>SUM(ENERO:DICIEMBRE!N132)</f>
        <v>0</v>
      </c>
      <c r="O132" s="16">
        <f>SUM(ENERO:DICIEMBRE!O132)</f>
        <v>0</v>
      </c>
      <c r="P132" s="16">
        <f>SUM(ENERO:DICIEMBRE!P132)</f>
        <v>266</v>
      </c>
      <c r="Q132" s="16">
        <f>SUM(ENERO:DICIEMBRE!Q132)</f>
        <v>0</v>
      </c>
      <c r="R132" s="143"/>
      <c r="S132" s="16">
        <f>SUM(ENERO:DICIEMBRE!S132)</f>
        <v>2761310</v>
      </c>
    </row>
    <row r="133" spans="1:19" x14ac:dyDescent="0.2">
      <c r="A133" s="140" t="s">
        <v>208</v>
      </c>
      <c r="B133" s="164" t="s">
        <v>209</v>
      </c>
      <c r="C133" s="16">
        <f>SUM(ENERO:DICIEMBRE!C133)</f>
        <v>40882</v>
      </c>
      <c r="D133" s="16">
        <f>SUM(ENERO:DICIEMBRE!D133)</f>
        <v>40752</v>
      </c>
      <c r="E133" s="16">
        <f>SUM(ENERO:DICIEMBRE!E133)</f>
        <v>40752</v>
      </c>
      <c r="F133" s="16">
        <f>SUM(ENERO:DICIEMBRE!F133)</f>
        <v>0</v>
      </c>
      <c r="G133" s="16">
        <f>SUM(ENERO:DICIEMBRE!G133)</f>
        <v>130</v>
      </c>
      <c r="H133" s="16">
        <f>SUM(ENERO:DICIEMBRE!H133)</f>
        <v>3625</v>
      </c>
      <c r="I133" s="16">
        <f>SUM(ENERO:DICIEMBRE!I133)</f>
        <v>27258</v>
      </c>
      <c r="J133" s="16">
        <f>SUM(ENERO:DICIEMBRE!J133)</f>
        <v>9999</v>
      </c>
      <c r="K133" s="16">
        <f>SUM(ENERO:DICIEMBRE!K133)</f>
        <v>0</v>
      </c>
      <c r="L133" s="16">
        <f>SUM(ENERO:DICIEMBRE!L133)</f>
        <v>0</v>
      </c>
      <c r="M133" s="16">
        <f>SUM(ENERO:DICIEMBRE!M133)</f>
        <v>0</v>
      </c>
      <c r="N133" s="16">
        <f>SUM(ENERO:DICIEMBRE!N133)</f>
        <v>0</v>
      </c>
      <c r="O133" s="16">
        <f>SUM(ENERO:DICIEMBRE!O133)</f>
        <v>0</v>
      </c>
      <c r="P133" s="16">
        <f>SUM(ENERO:DICIEMBRE!P133)</f>
        <v>18</v>
      </c>
      <c r="Q133" s="16">
        <f>SUM(ENERO:DICIEMBRE!Q133)</f>
        <v>0</v>
      </c>
      <c r="R133" s="149"/>
      <c r="S133" s="16">
        <f>SUM(ENERO:DICIEMBRE!S133)</f>
        <v>74222730</v>
      </c>
    </row>
    <row r="134" spans="1:19" s="3" customFormat="1" x14ac:dyDescent="0.2">
      <c r="A134" s="584" t="s">
        <v>210</v>
      </c>
      <c r="B134" s="585"/>
      <c r="C134" s="167">
        <f t="shared" ref="C134:P134" si="2">+C135+C136+C137+C138+C142+C143</f>
        <v>71111</v>
      </c>
      <c r="D134" s="168">
        <f t="shared" si="2"/>
        <v>70157</v>
      </c>
      <c r="E134" s="152">
        <f t="shared" si="2"/>
        <v>70101</v>
      </c>
      <c r="F134" s="153">
        <f t="shared" si="2"/>
        <v>56</v>
      </c>
      <c r="G134" s="154">
        <f t="shared" si="2"/>
        <v>954</v>
      </c>
      <c r="H134" s="152">
        <f t="shared" si="2"/>
        <v>10112</v>
      </c>
      <c r="I134" s="169">
        <f t="shared" si="2"/>
        <v>23313</v>
      </c>
      <c r="J134" s="153">
        <f t="shared" si="2"/>
        <v>37686</v>
      </c>
      <c r="K134" s="152">
        <f t="shared" si="2"/>
        <v>118</v>
      </c>
      <c r="L134" s="169">
        <f t="shared" si="2"/>
        <v>3</v>
      </c>
      <c r="M134" s="153">
        <f t="shared" si="2"/>
        <v>0</v>
      </c>
      <c r="N134" s="153">
        <f t="shared" si="2"/>
        <v>0</v>
      </c>
      <c r="O134" s="170">
        <f t="shared" si="2"/>
        <v>3591</v>
      </c>
      <c r="P134" s="171">
        <f t="shared" si="2"/>
        <v>5390</v>
      </c>
      <c r="Q134" s="172">
        <f>+Q135+Q136+Q137+Q138+Q142+Q143</f>
        <v>0</v>
      </c>
      <c r="R134" s="173">
        <f>+R135+R136+R137</f>
        <v>0</v>
      </c>
      <c r="S134" s="157">
        <f>+S135+S136+S137+S138+S142</f>
        <v>1929376580</v>
      </c>
    </row>
    <row r="135" spans="1:19" x14ac:dyDescent="0.2">
      <c r="A135" s="135" t="s">
        <v>211</v>
      </c>
      <c r="B135" s="174" t="s">
        <v>212</v>
      </c>
      <c r="C135" s="16">
        <f>SUM(ENERO:DICIEMBRE!C135)</f>
        <v>36561</v>
      </c>
      <c r="D135" s="16">
        <f>SUM(ENERO:DICIEMBRE!D135)</f>
        <v>35997</v>
      </c>
      <c r="E135" s="16">
        <f>SUM(ENERO:DICIEMBRE!E135)</f>
        <v>35966</v>
      </c>
      <c r="F135" s="16">
        <f>SUM(ENERO:DICIEMBRE!F135)</f>
        <v>31</v>
      </c>
      <c r="G135" s="16">
        <f>SUM(ENERO:DICIEMBRE!G135)</f>
        <v>564</v>
      </c>
      <c r="H135" s="16">
        <f>SUM(ENERO:DICIEMBRE!H135)</f>
        <v>4368</v>
      </c>
      <c r="I135" s="16">
        <f>SUM(ENERO:DICIEMBRE!I135)</f>
        <v>10711</v>
      </c>
      <c r="J135" s="16">
        <f>SUM(ENERO:DICIEMBRE!J135)</f>
        <v>21482</v>
      </c>
      <c r="K135" s="16">
        <f>SUM(ENERO:DICIEMBRE!K135)</f>
        <v>98</v>
      </c>
      <c r="L135" s="16">
        <f>SUM(ENERO:DICIEMBRE!L135)</f>
        <v>3</v>
      </c>
      <c r="M135" s="16">
        <f>SUM(ENERO:DICIEMBRE!M135)</f>
        <v>0</v>
      </c>
      <c r="N135" s="16">
        <f>SUM(ENERO:DICIEMBRE!N135)</f>
        <v>0</v>
      </c>
      <c r="O135" s="16">
        <f>SUM(ENERO:DICIEMBRE!O135)</f>
        <v>0</v>
      </c>
      <c r="P135" s="16">
        <f>SUM(ENERO:DICIEMBRE!P135)</f>
        <v>9</v>
      </c>
      <c r="Q135" s="16">
        <f>SUM(ENERO:DICIEMBRE!Q135)</f>
        <v>0</v>
      </c>
      <c r="R135" s="16">
        <f>SUM(ENERO:DICIEMBRE!R135)</f>
        <v>0</v>
      </c>
      <c r="S135" s="16">
        <f>SUM(ENERO:DICIEMBRE!S135)</f>
        <v>404349730</v>
      </c>
    </row>
    <row r="136" spans="1:19" x14ac:dyDescent="0.2">
      <c r="A136" s="146" t="s">
        <v>213</v>
      </c>
      <c r="B136" s="177" t="s">
        <v>214</v>
      </c>
      <c r="C136" s="16">
        <f>SUM(ENERO:DICIEMBRE!C136)</f>
        <v>9</v>
      </c>
      <c r="D136" s="16">
        <f>SUM(ENERO:DICIEMBRE!D136)</f>
        <v>9</v>
      </c>
      <c r="E136" s="16">
        <f>SUM(ENERO:DICIEMBRE!E136)</f>
        <v>9</v>
      </c>
      <c r="F136" s="16">
        <f>SUM(ENERO:DICIEMBRE!F136)</f>
        <v>0</v>
      </c>
      <c r="G136" s="16">
        <f>SUM(ENERO:DICIEMBRE!G136)</f>
        <v>0</v>
      </c>
      <c r="H136" s="16">
        <f>SUM(ENERO:DICIEMBRE!H136)</f>
        <v>0</v>
      </c>
      <c r="I136" s="16">
        <f>SUM(ENERO:DICIEMBRE!I136)</f>
        <v>8</v>
      </c>
      <c r="J136" s="16">
        <f>SUM(ENERO:DICIEMBRE!J136)</f>
        <v>1</v>
      </c>
      <c r="K136" s="16">
        <f>SUM(ENERO:DICIEMBRE!K136)</f>
        <v>0</v>
      </c>
      <c r="L136" s="16">
        <f>SUM(ENERO:DICIEMBRE!L136)</f>
        <v>0</v>
      </c>
      <c r="M136" s="16">
        <f>SUM(ENERO:DICIEMBRE!M136)</f>
        <v>0</v>
      </c>
      <c r="N136" s="16">
        <f>SUM(ENERO:DICIEMBRE!N136)</f>
        <v>0</v>
      </c>
      <c r="O136" s="16">
        <f>SUM(ENERO:DICIEMBRE!O136)</f>
        <v>0</v>
      </c>
      <c r="P136" s="16">
        <f>SUM(ENERO:DICIEMBRE!P136)</f>
        <v>0</v>
      </c>
      <c r="Q136" s="16">
        <f>SUM(ENERO:DICIEMBRE!Q136)</f>
        <v>0</v>
      </c>
      <c r="R136" s="16">
        <f>SUM(ENERO:DICIEMBRE!R136)</f>
        <v>0</v>
      </c>
      <c r="S136" s="16">
        <f>SUM(ENERO:DICIEMBRE!S136)</f>
        <v>73290</v>
      </c>
    </row>
    <row r="137" spans="1:19" x14ac:dyDescent="0.2">
      <c r="A137" s="180" t="s">
        <v>215</v>
      </c>
      <c r="B137" s="181" t="s">
        <v>216</v>
      </c>
      <c r="C137" s="16">
        <f>SUM(ENERO:DICIEMBRE!C137)</f>
        <v>19915</v>
      </c>
      <c r="D137" s="16">
        <f>SUM(ENERO:DICIEMBRE!D137)</f>
        <v>19676</v>
      </c>
      <c r="E137" s="16">
        <f>SUM(ENERO:DICIEMBRE!E137)</f>
        <v>19674</v>
      </c>
      <c r="F137" s="16">
        <f>SUM(ENERO:DICIEMBRE!F137)</f>
        <v>2</v>
      </c>
      <c r="G137" s="16">
        <f>SUM(ENERO:DICIEMBRE!G137)</f>
        <v>239</v>
      </c>
      <c r="H137" s="16">
        <f>SUM(ENERO:DICIEMBRE!H137)</f>
        <v>2427</v>
      </c>
      <c r="I137" s="16">
        <f>SUM(ENERO:DICIEMBRE!I137)</f>
        <v>3826</v>
      </c>
      <c r="J137" s="16">
        <f>SUM(ENERO:DICIEMBRE!J137)</f>
        <v>13662</v>
      </c>
      <c r="K137" s="16">
        <f>SUM(ENERO:DICIEMBRE!K137)</f>
        <v>9</v>
      </c>
      <c r="L137" s="16">
        <f>SUM(ENERO:DICIEMBRE!L137)</f>
        <v>0</v>
      </c>
      <c r="M137" s="16">
        <f>SUM(ENERO:DICIEMBRE!M137)</f>
        <v>0</v>
      </c>
      <c r="N137" s="16">
        <f>SUM(ENERO:DICIEMBRE!N137)</f>
        <v>0</v>
      </c>
      <c r="O137" s="16">
        <f>SUM(ENERO:DICIEMBRE!O137)</f>
        <v>3591</v>
      </c>
      <c r="P137" s="16">
        <f>SUM(ENERO:DICIEMBRE!P137)</f>
        <v>4957</v>
      </c>
      <c r="Q137" s="16">
        <f>SUM(ENERO:DICIEMBRE!Q137)</f>
        <v>0</v>
      </c>
      <c r="R137" s="16">
        <f>SUM(ENERO:DICIEMBRE!R137)</f>
        <v>0</v>
      </c>
      <c r="S137" s="16">
        <f>SUM(ENERO:DICIEMBRE!S137)</f>
        <v>1210175570</v>
      </c>
    </row>
    <row r="138" spans="1:19" x14ac:dyDescent="0.2">
      <c r="A138" s="588" t="s">
        <v>193</v>
      </c>
      <c r="B138" s="174" t="s">
        <v>217</v>
      </c>
      <c r="C138" s="184">
        <f>SUM(C139:C141)</f>
        <v>14521</v>
      </c>
      <c r="D138" s="43">
        <f>SUM(D139:D141)</f>
        <v>14370</v>
      </c>
      <c r="E138" s="185">
        <f t="shared" ref="E138:G138" si="3">SUM(E139:E141)</f>
        <v>14347</v>
      </c>
      <c r="F138" s="186">
        <f t="shared" si="3"/>
        <v>23</v>
      </c>
      <c r="G138" s="187">
        <f t="shared" si="3"/>
        <v>151</v>
      </c>
      <c r="H138" s="16">
        <f>SUM(ENERO:DICIEMBRE!H138)</f>
        <v>3303</v>
      </c>
      <c r="I138" s="16">
        <f>SUM(ENERO:DICIEMBRE!I138)</f>
        <v>8677</v>
      </c>
      <c r="J138" s="16">
        <f>SUM(ENERO:DICIEMBRE!J138)</f>
        <v>2541</v>
      </c>
      <c r="K138" s="16">
        <f>SUM(ENERO:DICIEMBRE!K138)</f>
        <v>5</v>
      </c>
      <c r="L138" s="16">
        <f>SUM(ENERO:DICIEMBRE!L138)</f>
        <v>0</v>
      </c>
      <c r="M138" s="16">
        <f>SUM(ENERO:DICIEMBRE!M138)</f>
        <v>0</v>
      </c>
      <c r="N138" s="16">
        <f>SUM(ENERO:DICIEMBRE!N138)</f>
        <v>0</v>
      </c>
      <c r="O138" s="16">
        <f>SUM(ENERO:DICIEMBRE!O138)</f>
        <v>0</v>
      </c>
      <c r="P138" s="16">
        <f>SUM(ENERO:DICIEMBRE!P138)</f>
        <v>71</v>
      </c>
      <c r="Q138" s="16">
        <f>SUM(ENERO:DICIEMBRE!Q138)</f>
        <v>0</v>
      </c>
      <c r="R138" s="194">
        <f>SUM(R139:R142)</f>
        <v>0</v>
      </c>
      <c r="S138" s="144">
        <f>SUM(S139:S141)</f>
        <v>314777990</v>
      </c>
    </row>
    <row r="139" spans="1:19" x14ac:dyDescent="0.2">
      <c r="A139" s="588"/>
      <c r="B139" s="195" t="s">
        <v>218</v>
      </c>
      <c r="C139" s="16">
        <f>SUM(ENERO:DICIEMBRE!C139)</f>
        <v>13192</v>
      </c>
      <c r="D139" s="16">
        <f>SUM(ENERO:DICIEMBRE!D139)</f>
        <v>13068</v>
      </c>
      <c r="E139" s="16">
        <f>SUM(ENERO:DICIEMBRE!E139)</f>
        <v>13046</v>
      </c>
      <c r="F139" s="16">
        <f>SUM(ENERO:DICIEMBRE!F139)</f>
        <v>22</v>
      </c>
      <c r="G139" s="16">
        <f>SUM(ENERO:DICIEMBRE!G139)</f>
        <v>124</v>
      </c>
      <c r="H139" s="16">
        <f>SUM(ENERO:DICIEMBRE!H139)</f>
        <v>2957</v>
      </c>
      <c r="I139" s="16">
        <f>SUM(ENERO:DICIEMBRE!I139)</f>
        <v>8211</v>
      </c>
      <c r="J139" s="16">
        <f>SUM(ENERO:DICIEMBRE!J139)</f>
        <v>2024</v>
      </c>
      <c r="K139" s="16">
        <f>SUM(ENERO:DICIEMBRE!K139)</f>
        <v>5</v>
      </c>
      <c r="L139" s="16">
        <f>SUM(ENERO:DICIEMBRE!L139)</f>
        <v>0</v>
      </c>
      <c r="M139" s="16">
        <f>SUM(ENERO:DICIEMBRE!M139)</f>
        <v>0</v>
      </c>
      <c r="N139" s="16">
        <f>SUM(ENERO:DICIEMBRE!N139)</f>
        <v>0</v>
      </c>
      <c r="O139" s="16">
        <f>SUM(ENERO:DICIEMBRE!O139)</f>
        <v>0</v>
      </c>
      <c r="P139" s="16">
        <f>SUM(ENERO:DICIEMBRE!P139)</f>
        <v>51</v>
      </c>
      <c r="Q139" s="16">
        <f>SUM(ENERO:DICIEMBRE!Q139)</f>
        <v>0</v>
      </c>
      <c r="R139" s="16">
        <f>SUM(ENERO:DICIEMBRE!R139)</f>
        <v>0</v>
      </c>
      <c r="S139" s="16">
        <f>SUM(ENERO:DICIEMBRE!S139)</f>
        <v>283892250</v>
      </c>
    </row>
    <row r="140" spans="1:19" x14ac:dyDescent="0.2">
      <c r="A140" s="588"/>
      <c r="B140" s="195" t="s">
        <v>219</v>
      </c>
      <c r="C140" s="16">
        <f>SUM(ENERO:DICIEMBRE!C140)</f>
        <v>0</v>
      </c>
      <c r="D140" s="16">
        <f>SUM(ENERO:DICIEMBRE!D140)</f>
        <v>0</v>
      </c>
      <c r="E140" s="16">
        <f>SUM(ENERO:DICIEMBRE!E140)</f>
        <v>0</v>
      </c>
      <c r="F140" s="16">
        <f>SUM(ENERO:DICIEMBRE!F140)</f>
        <v>0</v>
      </c>
      <c r="G140" s="16">
        <f>SUM(ENERO:DICIEMBRE!G140)</f>
        <v>0</v>
      </c>
      <c r="H140" s="16">
        <f>SUM(ENERO:DICIEMBRE!H140)</f>
        <v>0</v>
      </c>
      <c r="I140" s="16">
        <f>SUM(ENERO:DICIEMBRE!I140)</f>
        <v>0</v>
      </c>
      <c r="J140" s="16">
        <f>SUM(ENERO:DICIEMBRE!J140)</f>
        <v>0</v>
      </c>
      <c r="K140" s="16">
        <f>SUM(ENERO:DICIEMBRE!K140)</f>
        <v>0</v>
      </c>
      <c r="L140" s="16">
        <f>SUM(ENERO:DICIEMBRE!L140)</f>
        <v>0</v>
      </c>
      <c r="M140" s="16">
        <f>SUM(ENERO:DICIEMBRE!M140)</f>
        <v>0</v>
      </c>
      <c r="N140" s="16">
        <f>SUM(ENERO:DICIEMBRE!N140)</f>
        <v>0</v>
      </c>
      <c r="O140" s="16">
        <f>SUM(ENERO:DICIEMBRE!O140)</f>
        <v>0</v>
      </c>
      <c r="P140" s="16">
        <f>SUM(ENERO:DICIEMBRE!P140)</f>
        <v>0</v>
      </c>
      <c r="Q140" s="16">
        <f>SUM(ENERO:DICIEMBRE!Q140)</f>
        <v>0</v>
      </c>
      <c r="R140" s="16">
        <f>SUM(ENERO:DICIEMBRE!R140)</f>
        <v>0</v>
      </c>
      <c r="S140" s="16">
        <f>SUM(ENERO:DICIEMBRE!S140)</f>
        <v>0</v>
      </c>
    </row>
    <row r="141" spans="1:19" x14ac:dyDescent="0.2">
      <c r="A141" s="588"/>
      <c r="B141" s="196" t="s">
        <v>220</v>
      </c>
      <c r="C141" s="16">
        <f>SUM(ENERO:DICIEMBRE!C141)</f>
        <v>1329</v>
      </c>
      <c r="D141" s="16">
        <f>SUM(ENERO:DICIEMBRE!D141)</f>
        <v>1302</v>
      </c>
      <c r="E141" s="16">
        <f>SUM(ENERO:DICIEMBRE!E141)</f>
        <v>1301</v>
      </c>
      <c r="F141" s="16">
        <f>SUM(ENERO:DICIEMBRE!F141)</f>
        <v>1</v>
      </c>
      <c r="G141" s="16">
        <f>SUM(ENERO:DICIEMBRE!G141)</f>
        <v>27</v>
      </c>
      <c r="H141" s="16">
        <f>SUM(ENERO:DICIEMBRE!H141)</f>
        <v>346</v>
      </c>
      <c r="I141" s="16">
        <f>SUM(ENERO:DICIEMBRE!I141)</f>
        <v>466</v>
      </c>
      <c r="J141" s="16">
        <f>SUM(ENERO:DICIEMBRE!J141)</f>
        <v>517</v>
      </c>
      <c r="K141" s="16">
        <f>SUM(ENERO:DICIEMBRE!K141)</f>
        <v>0</v>
      </c>
      <c r="L141" s="16">
        <f>SUM(ENERO:DICIEMBRE!L141)</f>
        <v>0</v>
      </c>
      <c r="M141" s="16">
        <f>SUM(ENERO:DICIEMBRE!M141)</f>
        <v>0</v>
      </c>
      <c r="N141" s="16">
        <f>SUM(ENERO:DICIEMBRE!N141)</f>
        <v>0</v>
      </c>
      <c r="O141" s="16">
        <f>SUM(ENERO:DICIEMBRE!O141)</f>
        <v>0</v>
      </c>
      <c r="P141" s="16">
        <f>SUM(ENERO:DICIEMBRE!P141)</f>
        <v>20</v>
      </c>
      <c r="Q141" s="16">
        <f>SUM(ENERO:DICIEMBRE!Q141)</f>
        <v>0</v>
      </c>
      <c r="R141" s="16">
        <f>SUM(ENERO:DICIEMBRE!R141)</f>
        <v>0</v>
      </c>
      <c r="S141" s="16">
        <f>SUM(ENERO:DICIEMBRE!S141)</f>
        <v>30885740</v>
      </c>
    </row>
    <row r="142" spans="1:19" x14ac:dyDescent="0.2">
      <c r="A142" s="135" t="s">
        <v>195</v>
      </c>
      <c r="B142" s="197" t="s">
        <v>221</v>
      </c>
      <c r="C142" s="16">
        <f>SUM(ENERO:DICIEMBRE!C142)</f>
        <v>0</v>
      </c>
      <c r="D142" s="16">
        <f>SUM(ENERO:DICIEMBRE!D142)</f>
        <v>0</v>
      </c>
      <c r="E142" s="16">
        <f>SUM(ENERO:DICIEMBRE!E142)</f>
        <v>0</v>
      </c>
      <c r="F142" s="16">
        <f>SUM(ENERO:DICIEMBRE!F142)</f>
        <v>0</v>
      </c>
      <c r="G142" s="16">
        <f>SUM(ENERO:DICIEMBRE!G142)</f>
        <v>0</v>
      </c>
      <c r="H142" s="16">
        <f>SUM(ENERO:DICIEMBRE!H142)</f>
        <v>0</v>
      </c>
      <c r="I142" s="16">
        <f>SUM(ENERO:DICIEMBRE!I142)</f>
        <v>0</v>
      </c>
      <c r="J142" s="16">
        <f>SUM(ENERO:DICIEMBRE!J142)</f>
        <v>0</v>
      </c>
      <c r="K142" s="16">
        <f>SUM(ENERO:DICIEMBRE!K142)</f>
        <v>0</v>
      </c>
      <c r="L142" s="16">
        <f>SUM(ENERO:DICIEMBRE!L142)</f>
        <v>0</v>
      </c>
      <c r="M142" s="16">
        <f>SUM(ENERO:DICIEMBRE!M142)</f>
        <v>0</v>
      </c>
      <c r="N142" s="16">
        <f>SUM(ENERO:DICIEMBRE!N142)</f>
        <v>0</v>
      </c>
      <c r="O142" s="16">
        <f>SUM(ENERO:DICIEMBRE!O142)</f>
        <v>0</v>
      </c>
      <c r="P142" s="16">
        <f>SUM(ENERO:DICIEMBRE!P142)</f>
        <v>353</v>
      </c>
      <c r="Q142" s="16">
        <f>SUM(ENERO:DICIEMBRE!Q142)</f>
        <v>0</v>
      </c>
      <c r="R142" s="16">
        <f>SUM(ENERO:DICIEMBRE!R142)</f>
        <v>0</v>
      </c>
      <c r="S142" s="16">
        <f>SUM(ENERO:DICIEMBRE!S142)</f>
        <v>0</v>
      </c>
    </row>
    <row r="143" spans="1:19" s="203" customFormat="1" x14ac:dyDescent="0.2">
      <c r="A143" s="146"/>
      <c r="B143" s="201" t="s">
        <v>222</v>
      </c>
      <c r="C143" s="16">
        <f>SUM(ENERO:DICIEMBRE!C143)</f>
        <v>105</v>
      </c>
      <c r="D143" s="16">
        <f>SUM(ENERO:DICIEMBRE!D143)</f>
        <v>105</v>
      </c>
      <c r="E143" s="16">
        <f>SUM(ENERO:DICIEMBRE!E143)</f>
        <v>105</v>
      </c>
      <c r="F143" s="16">
        <f>SUM(ENERO:DICIEMBRE!F143)</f>
        <v>0</v>
      </c>
      <c r="G143" s="16">
        <f>SUM(ENERO:DICIEMBRE!G143)</f>
        <v>0</v>
      </c>
      <c r="H143" s="16">
        <f>SUM(ENERO:DICIEMBRE!H143)</f>
        <v>14</v>
      </c>
      <c r="I143" s="16">
        <f>SUM(ENERO:DICIEMBRE!I143)</f>
        <v>91</v>
      </c>
      <c r="J143" s="16">
        <f>SUM(ENERO:DICIEMBRE!J143)</f>
        <v>0</v>
      </c>
      <c r="K143" s="16">
        <f>SUM(ENERO:DICIEMBRE!K143)</f>
        <v>6</v>
      </c>
      <c r="L143" s="16">
        <f>SUM(ENERO:DICIEMBRE!L143)</f>
        <v>0</v>
      </c>
      <c r="M143" s="16">
        <f>SUM(ENERO:DICIEMBRE!M143)</f>
        <v>0</v>
      </c>
      <c r="N143" s="16">
        <f>SUM(ENERO:DICIEMBRE!N143)</f>
        <v>0</v>
      </c>
      <c r="O143" s="16">
        <f>SUM(ENERO:DICIEMBRE!O143)</f>
        <v>0</v>
      </c>
      <c r="P143" s="16">
        <f>SUM(ENERO:DICIEMBRE!P143)</f>
        <v>0</v>
      </c>
      <c r="Q143" s="16">
        <f>SUM(ENERO:DICIEMBRE!Q143)</f>
        <v>0</v>
      </c>
      <c r="R143" s="149"/>
      <c r="S143" s="202"/>
    </row>
    <row r="144" spans="1:19" s="203" customFormat="1" x14ac:dyDescent="0.2">
      <c r="A144" s="589" t="s">
        <v>223</v>
      </c>
      <c r="B144" s="590"/>
      <c r="C144" s="16">
        <f>SUM(ENERO:DICIEMBRE!C144)</f>
        <v>88103</v>
      </c>
      <c r="D144" s="16">
        <f>SUM(ENERO:DICIEMBRE!D144)</f>
        <v>87022</v>
      </c>
      <c r="E144" s="16">
        <f>SUM(ENERO:DICIEMBRE!E144)</f>
        <v>85641</v>
      </c>
      <c r="F144" s="16">
        <f>SUM(ENERO:DICIEMBRE!F144)</f>
        <v>1381</v>
      </c>
      <c r="G144" s="16">
        <f>SUM(ENERO:DICIEMBRE!G144)</f>
        <v>1081</v>
      </c>
      <c r="H144" s="16">
        <f>SUM(ENERO:DICIEMBRE!H144)</f>
        <v>49264</v>
      </c>
      <c r="I144" s="16">
        <f>SUM(ENERO:DICIEMBRE!I144)</f>
        <v>20850</v>
      </c>
      <c r="J144" s="16">
        <f>SUM(ENERO:DICIEMBRE!J144)</f>
        <v>17989</v>
      </c>
      <c r="K144" s="16">
        <f>SUM(ENERO:DICIEMBRE!K144)</f>
        <v>0</v>
      </c>
      <c r="L144" s="16">
        <f>SUM(ENERO:DICIEMBRE!L144)</f>
        <v>0</v>
      </c>
      <c r="M144" s="16">
        <f>SUM(ENERO:DICIEMBRE!M144)</f>
        <v>0</v>
      </c>
      <c r="N144" s="16">
        <f>SUM(ENERO:DICIEMBRE!N144)</f>
        <v>0</v>
      </c>
      <c r="O144" s="16">
        <f>SUM(ENERO:DICIEMBRE!O144)</f>
        <v>0</v>
      </c>
      <c r="P144" s="16">
        <f>SUM(ENERO:DICIEMBRE!P144)</f>
        <v>0</v>
      </c>
      <c r="Q144" s="16">
        <f>SUM(ENERO:DICIEMBRE!Q144)</f>
        <v>0</v>
      </c>
      <c r="R144" s="138"/>
      <c r="S144" s="202"/>
    </row>
    <row r="145" spans="1:24" s="3" customFormat="1" x14ac:dyDescent="0.2">
      <c r="A145" s="591" t="s">
        <v>224</v>
      </c>
      <c r="B145" s="592"/>
      <c r="C145" s="16">
        <f>SUM(ENERO:DICIEMBRE!C145)</f>
        <v>0</v>
      </c>
      <c r="D145" s="16">
        <f>SUM(ENERO:DICIEMBRE!D145)</f>
        <v>0</v>
      </c>
      <c r="E145" s="16">
        <f>SUM(ENERO:DICIEMBRE!E145)</f>
        <v>0</v>
      </c>
      <c r="F145" s="16">
        <f>SUM(ENERO:DICIEMBRE!F145)</f>
        <v>0</v>
      </c>
      <c r="G145" s="16">
        <f>SUM(ENERO:DICIEMBRE!G145)</f>
        <v>0</v>
      </c>
      <c r="H145" s="16">
        <f>SUM(ENERO:DICIEMBRE!H145)</f>
        <v>0</v>
      </c>
      <c r="I145" s="16">
        <f>SUM(ENERO:DICIEMBRE!I145)</f>
        <v>0</v>
      </c>
      <c r="J145" s="16">
        <f>SUM(ENERO:DICIEMBRE!J145)</f>
        <v>0</v>
      </c>
      <c r="K145" s="16">
        <f>SUM(ENERO:DICIEMBRE!K145)</f>
        <v>0</v>
      </c>
      <c r="L145" s="16">
        <f>SUM(ENERO:DICIEMBRE!L145)</f>
        <v>0</v>
      </c>
      <c r="M145" s="16">
        <f>SUM(ENERO:DICIEMBRE!M145)</f>
        <v>0</v>
      </c>
      <c r="N145" s="16">
        <f>SUM(ENERO:DICIEMBRE!N145)</f>
        <v>0</v>
      </c>
      <c r="O145" s="16">
        <f>SUM(ENERO:DICIEMBRE!O145)</f>
        <v>0</v>
      </c>
      <c r="P145" s="16">
        <f>SUM(ENERO:DICIEMBRE!P145)</f>
        <v>10844</v>
      </c>
      <c r="Q145" s="16">
        <f>SUM(ENERO:DICIEMBRE!Q145)</f>
        <v>0</v>
      </c>
      <c r="R145" s="206"/>
      <c r="S145" s="16">
        <f>SUM(ENERO:DICIEMBRE!S145)</f>
        <v>0</v>
      </c>
      <c r="T145" s="106"/>
    </row>
    <row r="146" spans="1:24" x14ac:dyDescent="0.2">
      <c r="A146" s="3" t="s">
        <v>225</v>
      </c>
      <c r="C146" s="4"/>
      <c r="R146" s="208"/>
      <c r="U146" s="209"/>
    </row>
    <row r="147" spans="1:24" x14ac:dyDescent="0.2">
      <c r="A147" s="637" t="s">
        <v>226</v>
      </c>
      <c r="B147" s="638"/>
      <c r="C147" s="581" t="s">
        <v>157</v>
      </c>
      <c r="D147" s="613" t="s">
        <v>227</v>
      </c>
      <c r="E147" s="614"/>
      <c r="F147" s="614"/>
      <c r="G147" s="630"/>
      <c r="H147" s="631" t="s">
        <v>169</v>
      </c>
      <c r="I147" s="631"/>
      <c r="J147" s="632"/>
      <c r="K147" s="633" t="s">
        <v>170</v>
      </c>
      <c r="L147" s="633"/>
      <c r="M147" s="633"/>
      <c r="N147" s="621" t="s">
        <v>171</v>
      </c>
      <c r="O147" s="624" t="s">
        <v>172</v>
      </c>
      <c r="P147" s="625"/>
      <c r="Q147" s="593" t="s">
        <v>173</v>
      </c>
      <c r="R147" s="629" t="s">
        <v>7</v>
      </c>
      <c r="U147" s="209"/>
    </row>
    <row r="148" spans="1:24" x14ac:dyDescent="0.2">
      <c r="A148" s="637"/>
      <c r="B148" s="638"/>
      <c r="C148" s="582"/>
      <c r="D148" s="599" t="s">
        <v>175</v>
      </c>
      <c r="E148" s="613" t="s">
        <v>176</v>
      </c>
      <c r="F148" s="630"/>
      <c r="G148" s="599" t="s">
        <v>177</v>
      </c>
      <c r="H148" s="605" t="s">
        <v>178</v>
      </c>
      <c r="I148" s="607" t="s">
        <v>179</v>
      </c>
      <c r="J148" s="609" t="s">
        <v>180</v>
      </c>
      <c r="K148" s="611" t="s">
        <v>181</v>
      </c>
      <c r="L148" s="612" t="s">
        <v>182</v>
      </c>
      <c r="M148" s="626" t="s">
        <v>183</v>
      </c>
      <c r="N148" s="622"/>
      <c r="O148" s="627" t="s">
        <v>184</v>
      </c>
      <c r="P148" s="628" t="s">
        <v>185</v>
      </c>
      <c r="Q148" s="594"/>
      <c r="R148" s="629"/>
      <c r="U148" s="209"/>
    </row>
    <row r="149" spans="1:24" x14ac:dyDescent="0.2">
      <c r="A149" s="637"/>
      <c r="B149" s="638"/>
      <c r="C149" s="583"/>
      <c r="D149" s="600"/>
      <c r="E149" s="210" t="s">
        <v>186</v>
      </c>
      <c r="F149" s="131" t="s">
        <v>187</v>
      </c>
      <c r="G149" s="600"/>
      <c r="H149" s="606"/>
      <c r="I149" s="608"/>
      <c r="J149" s="610"/>
      <c r="K149" s="611"/>
      <c r="L149" s="612"/>
      <c r="M149" s="626"/>
      <c r="N149" s="623"/>
      <c r="O149" s="627"/>
      <c r="P149" s="628"/>
      <c r="Q149" s="595"/>
      <c r="R149" s="629"/>
      <c r="U149" s="209"/>
    </row>
    <row r="150" spans="1:24" x14ac:dyDescent="0.2">
      <c r="A150" s="640" t="s">
        <v>228</v>
      </c>
      <c r="B150" s="641"/>
      <c r="C150" s="16">
        <f>SUM(ENERO:DICIEMBRE!C150)</f>
        <v>0</v>
      </c>
      <c r="D150" s="16">
        <f>SUM(ENERO:DICIEMBRE!D150)</f>
        <v>0</v>
      </c>
      <c r="E150" s="16">
        <f>SUM(ENERO:DICIEMBRE!E150)</f>
        <v>0</v>
      </c>
      <c r="F150" s="16">
        <f>SUM(ENERO:DICIEMBRE!F150)</f>
        <v>0</v>
      </c>
      <c r="G150" s="16">
        <f>SUM(ENERO:DICIEMBRE!G150)</f>
        <v>0</v>
      </c>
      <c r="H150" s="16">
        <f>SUM(ENERO:DICIEMBRE!H150)</f>
        <v>0</v>
      </c>
      <c r="I150" s="16">
        <f>SUM(ENERO:DICIEMBRE!I150)</f>
        <v>0</v>
      </c>
      <c r="J150" s="16">
        <f>SUM(ENERO:DICIEMBRE!J150)</f>
        <v>0</v>
      </c>
      <c r="K150" s="16">
        <f>SUM(ENERO:DICIEMBRE!K150)</f>
        <v>0</v>
      </c>
      <c r="L150" s="16">
        <f>SUM(ENERO:DICIEMBRE!L150)</f>
        <v>0</v>
      </c>
      <c r="M150" s="16">
        <f>SUM(ENERO:DICIEMBRE!M150)</f>
        <v>0</v>
      </c>
      <c r="N150" s="16">
        <f>SUM(ENERO:DICIEMBRE!N150)</f>
        <v>0</v>
      </c>
      <c r="O150" s="16">
        <f>SUM(ENERO:DICIEMBRE!O150)</f>
        <v>0</v>
      </c>
      <c r="P150" s="16">
        <f>SUM(ENERO:DICIEMBRE!P150)</f>
        <v>360</v>
      </c>
      <c r="Q150" s="16">
        <f>SUM(ENERO:DICIEMBRE!Q150)</f>
        <v>0</v>
      </c>
      <c r="R150" s="16">
        <f>SUM(ENERO:DICIEMBRE!R150)</f>
        <v>0</v>
      </c>
      <c r="U150" s="209"/>
    </row>
    <row r="151" spans="1:24" x14ac:dyDescent="0.2">
      <c r="A151" s="642" t="s">
        <v>229</v>
      </c>
      <c r="B151" s="643"/>
      <c r="C151" s="16">
        <f>SUM(ENERO:DICIEMBRE!C151)</f>
        <v>0</v>
      </c>
      <c r="D151" s="16">
        <f>SUM(ENERO:DICIEMBRE!D151)</f>
        <v>0</v>
      </c>
      <c r="E151" s="16">
        <f>SUM(ENERO:DICIEMBRE!E151)</f>
        <v>0</v>
      </c>
      <c r="F151" s="16">
        <f>SUM(ENERO:DICIEMBRE!F151)</f>
        <v>0</v>
      </c>
      <c r="G151" s="16">
        <f>SUM(ENERO:DICIEMBRE!G151)</f>
        <v>0</v>
      </c>
      <c r="H151" s="16">
        <f>SUM(ENERO:DICIEMBRE!H151)</f>
        <v>0</v>
      </c>
      <c r="I151" s="16">
        <f>SUM(ENERO:DICIEMBRE!I151)</f>
        <v>0</v>
      </c>
      <c r="J151" s="16">
        <f>SUM(ENERO:DICIEMBRE!J151)</f>
        <v>0</v>
      </c>
      <c r="K151" s="16">
        <f>SUM(ENERO:DICIEMBRE!K151)</f>
        <v>0</v>
      </c>
      <c r="L151" s="16">
        <f>SUM(ENERO:DICIEMBRE!L151)</f>
        <v>0</v>
      </c>
      <c r="M151" s="16">
        <f>SUM(ENERO:DICIEMBRE!M151)</f>
        <v>0</v>
      </c>
      <c r="N151" s="16">
        <f>SUM(ENERO:DICIEMBRE!N151)</f>
        <v>0</v>
      </c>
      <c r="O151" s="16">
        <f>SUM(ENERO:DICIEMBRE!O151)</f>
        <v>0</v>
      </c>
      <c r="P151" s="16">
        <f>SUM(ENERO:DICIEMBRE!P151)</f>
        <v>0</v>
      </c>
      <c r="Q151" s="16">
        <f>SUM(ENERO:DICIEMBRE!Q151)</f>
        <v>0</v>
      </c>
      <c r="R151" s="16">
        <f>SUM(ENERO:DICIEMBRE!R151)</f>
        <v>0</v>
      </c>
      <c r="U151" s="209"/>
    </row>
    <row r="152" spans="1:24" x14ac:dyDescent="0.2">
      <c r="A152" s="634" t="s">
        <v>230</v>
      </c>
      <c r="B152" s="635"/>
      <c r="C152" s="16">
        <f>SUM(ENERO:DICIEMBRE!C152)</f>
        <v>0</v>
      </c>
      <c r="D152" s="16">
        <f>SUM(ENERO:DICIEMBRE!D152)</f>
        <v>0</v>
      </c>
      <c r="E152" s="16">
        <f>SUM(ENERO:DICIEMBRE!E152)</f>
        <v>0</v>
      </c>
      <c r="F152" s="16">
        <f>SUM(ENERO:DICIEMBRE!F152)</f>
        <v>0</v>
      </c>
      <c r="G152" s="16">
        <f>SUM(ENERO:DICIEMBRE!G152)</f>
        <v>0</v>
      </c>
      <c r="H152" s="16">
        <f>SUM(ENERO:DICIEMBRE!H152)</f>
        <v>0</v>
      </c>
      <c r="I152" s="16">
        <f>SUM(ENERO:DICIEMBRE!I152)</f>
        <v>0</v>
      </c>
      <c r="J152" s="16">
        <f>SUM(ENERO:DICIEMBRE!J152)</f>
        <v>0</v>
      </c>
      <c r="K152" s="16">
        <f>SUM(ENERO:DICIEMBRE!K152)</f>
        <v>0</v>
      </c>
      <c r="L152" s="16">
        <f>SUM(ENERO:DICIEMBRE!L152)</f>
        <v>0</v>
      </c>
      <c r="M152" s="16">
        <f>SUM(ENERO:DICIEMBRE!M152)</f>
        <v>0</v>
      </c>
      <c r="N152" s="16">
        <f>SUM(ENERO:DICIEMBRE!N152)</f>
        <v>0</v>
      </c>
      <c r="O152" s="16">
        <f>SUM(ENERO:DICIEMBRE!O152)</f>
        <v>0</v>
      </c>
      <c r="P152" s="16">
        <f>SUM(ENERO:DICIEMBRE!P152)</f>
        <v>0</v>
      </c>
      <c r="Q152" s="16">
        <f>SUM(ENERO:DICIEMBRE!Q152)</f>
        <v>0</v>
      </c>
      <c r="R152" s="16">
        <f>SUM(ENERO:DICIEMBRE!R152)</f>
        <v>0</v>
      </c>
      <c r="U152" s="209"/>
    </row>
    <row r="153" spans="1:24" x14ac:dyDescent="0.2">
      <c r="A153" s="634" t="s">
        <v>231</v>
      </c>
      <c r="B153" s="635"/>
      <c r="C153" s="16">
        <f>SUM(ENERO:DICIEMBRE!C153)</f>
        <v>0</v>
      </c>
      <c r="D153" s="16">
        <f>SUM(ENERO:DICIEMBRE!D153)</f>
        <v>0</v>
      </c>
      <c r="E153" s="16">
        <f>SUM(ENERO:DICIEMBRE!E153)</f>
        <v>0</v>
      </c>
      <c r="F153" s="16">
        <f>SUM(ENERO:DICIEMBRE!F153)</f>
        <v>0</v>
      </c>
      <c r="G153" s="16">
        <f>SUM(ENERO:DICIEMBRE!G153)</f>
        <v>0</v>
      </c>
      <c r="H153" s="16">
        <f>SUM(ENERO:DICIEMBRE!H153)</f>
        <v>0</v>
      </c>
      <c r="I153" s="16">
        <f>SUM(ENERO:DICIEMBRE!I153)</f>
        <v>0</v>
      </c>
      <c r="J153" s="16">
        <f>SUM(ENERO:DICIEMBRE!J153)</f>
        <v>0</v>
      </c>
      <c r="K153" s="16">
        <f>SUM(ENERO:DICIEMBRE!K153)</f>
        <v>0</v>
      </c>
      <c r="L153" s="16">
        <f>SUM(ENERO:DICIEMBRE!L153)</f>
        <v>0</v>
      </c>
      <c r="M153" s="16">
        <f>SUM(ENERO:DICIEMBRE!M153)</f>
        <v>0</v>
      </c>
      <c r="N153" s="16">
        <f>SUM(ENERO:DICIEMBRE!N153)</f>
        <v>0</v>
      </c>
      <c r="O153" s="16">
        <f>SUM(ENERO:DICIEMBRE!O153)</f>
        <v>0</v>
      </c>
      <c r="P153" s="16">
        <f>SUM(ENERO:DICIEMBRE!P153)</f>
        <v>0</v>
      </c>
      <c r="Q153" s="16">
        <f>SUM(ENERO:DICIEMBRE!Q153)</f>
        <v>0</v>
      </c>
      <c r="R153" s="16">
        <f>SUM(ENERO:DICIEMBRE!R153)</f>
        <v>0</v>
      </c>
      <c r="U153" s="209"/>
    </row>
    <row r="154" spans="1:24" x14ac:dyDescent="0.2">
      <c r="A154" s="634" t="s">
        <v>232</v>
      </c>
      <c r="B154" s="635"/>
      <c r="C154" s="16">
        <f>SUM(ENERO:DICIEMBRE!C154)</f>
        <v>0</v>
      </c>
      <c r="D154" s="16">
        <f>SUM(ENERO:DICIEMBRE!D154)</f>
        <v>0</v>
      </c>
      <c r="E154" s="16">
        <f>SUM(ENERO:DICIEMBRE!E154)</f>
        <v>0</v>
      </c>
      <c r="F154" s="16">
        <f>SUM(ENERO:DICIEMBRE!F154)</f>
        <v>0</v>
      </c>
      <c r="G154" s="16">
        <f>SUM(ENERO:DICIEMBRE!G154)</f>
        <v>0</v>
      </c>
      <c r="H154" s="16">
        <f>SUM(ENERO:DICIEMBRE!H154)</f>
        <v>0</v>
      </c>
      <c r="I154" s="16">
        <f>SUM(ENERO:DICIEMBRE!I154)</f>
        <v>0</v>
      </c>
      <c r="J154" s="16">
        <f>SUM(ENERO:DICIEMBRE!J154)</f>
        <v>0</v>
      </c>
      <c r="K154" s="16">
        <f>SUM(ENERO:DICIEMBRE!K154)</f>
        <v>0</v>
      </c>
      <c r="L154" s="16">
        <f>SUM(ENERO:DICIEMBRE!L154)</f>
        <v>0</v>
      </c>
      <c r="M154" s="16">
        <f>SUM(ENERO:DICIEMBRE!M154)</f>
        <v>0</v>
      </c>
      <c r="N154" s="16">
        <f>SUM(ENERO:DICIEMBRE!N154)</f>
        <v>0</v>
      </c>
      <c r="O154" s="16">
        <f>SUM(ENERO:DICIEMBRE!O154)</f>
        <v>0</v>
      </c>
      <c r="P154" s="16">
        <f>SUM(ENERO:DICIEMBRE!P154)</f>
        <v>0</v>
      </c>
      <c r="Q154" s="16">
        <f>SUM(ENERO:DICIEMBRE!Q154)</f>
        <v>0</v>
      </c>
      <c r="R154" s="16">
        <f>SUM(ENERO:DICIEMBRE!R154)</f>
        <v>0</v>
      </c>
      <c r="U154" s="209"/>
    </row>
    <row r="155" spans="1:24" x14ac:dyDescent="0.2">
      <c r="A155" s="584" t="s">
        <v>79</v>
      </c>
      <c r="B155" s="636"/>
      <c r="C155" s="222">
        <f>SUM(C150+C151+C152+C153+C154)</f>
        <v>0</v>
      </c>
      <c r="D155" s="222">
        <f>SUM(D150+D151+D152+D153+D154)</f>
        <v>0</v>
      </c>
      <c r="E155" s="222">
        <f>SUM(E150+E151+E152+E153+E154)</f>
        <v>0</v>
      </c>
      <c r="F155" s="222">
        <f t="shared" ref="F155:Q155" si="4">SUM(F150+F151+F152+F153+F154)</f>
        <v>0</v>
      </c>
      <c r="G155" s="222">
        <f t="shared" si="4"/>
        <v>0</v>
      </c>
      <c r="H155" s="222">
        <f t="shared" si="4"/>
        <v>0</v>
      </c>
      <c r="I155" s="222">
        <f t="shared" si="4"/>
        <v>0</v>
      </c>
      <c r="J155" s="222">
        <f t="shared" si="4"/>
        <v>0</v>
      </c>
      <c r="K155" s="222">
        <f t="shared" si="4"/>
        <v>0</v>
      </c>
      <c r="L155" s="222">
        <f t="shared" si="4"/>
        <v>0</v>
      </c>
      <c r="M155" s="222">
        <f t="shared" si="4"/>
        <v>0</v>
      </c>
      <c r="N155" s="222">
        <f t="shared" si="4"/>
        <v>0</v>
      </c>
      <c r="O155" s="222">
        <f t="shared" si="4"/>
        <v>0</v>
      </c>
      <c r="P155" s="222">
        <f t="shared" si="4"/>
        <v>360</v>
      </c>
      <c r="Q155" s="222">
        <f t="shared" si="4"/>
        <v>0</v>
      </c>
      <c r="R155" s="222">
        <f>SUM(R150+R151+R152+R153+R154)</f>
        <v>0</v>
      </c>
      <c r="U155" s="209"/>
    </row>
    <row r="156" spans="1:24" s="102" customFormat="1" x14ac:dyDescent="0.2">
      <c r="A156" s="96" t="s">
        <v>233</v>
      </c>
      <c r="B156" s="223"/>
      <c r="C156" s="223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224"/>
      <c r="P156" s="224"/>
      <c r="Q156" s="224"/>
      <c r="R156" s="224"/>
      <c r="S156" s="5"/>
      <c r="T156" s="5"/>
      <c r="X156" s="5"/>
    </row>
    <row r="157" spans="1:24" x14ac:dyDescent="0.2">
      <c r="A157" s="637" t="s">
        <v>234</v>
      </c>
      <c r="B157" s="638"/>
      <c r="C157" s="581" t="s">
        <v>157</v>
      </c>
      <c r="D157" s="639" t="s">
        <v>227</v>
      </c>
      <c r="E157" s="639"/>
      <c r="F157" s="639"/>
      <c r="G157" s="639"/>
      <c r="H157" s="631" t="s">
        <v>169</v>
      </c>
      <c r="I157" s="631"/>
      <c r="J157" s="632"/>
      <c r="K157" s="633" t="s">
        <v>170</v>
      </c>
      <c r="L157" s="633"/>
      <c r="M157" s="633"/>
      <c r="N157" s="621" t="s">
        <v>171</v>
      </c>
      <c r="O157" s="624" t="s">
        <v>172</v>
      </c>
      <c r="P157" s="625"/>
      <c r="Q157" s="593" t="s">
        <v>173</v>
      </c>
      <c r="R157" s="629" t="s">
        <v>7</v>
      </c>
    </row>
    <row r="158" spans="1:24" x14ac:dyDescent="0.2">
      <c r="A158" s="637"/>
      <c r="B158" s="638"/>
      <c r="C158" s="582"/>
      <c r="D158" s="644" t="s">
        <v>235</v>
      </c>
      <c r="E158" s="646" t="s">
        <v>176</v>
      </c>
      <c r="F158" s="602"/>
      <c r="G158" s="647" t="s">
        <v>236</v>
      </c>
      <c r="H158" s="605" t="s">
        <v>178</v>
      </c>
      <c r="I158" s="607" t="s">
        <v>179</v>
      </c>
      <c r="J158" s="609" t="s">
        <v>180</v>
      </c>
      <c r="K158" s="611" t="s">
        <v>181</v>
      </c>
      <c r="L158" s="612" t="s">
        <v>182</v>
      </c>
      <c r="M158" s="626" t="s">
        <v>183</v>
      </c>
      <c r="N158" s="622"/>
      <c r="O158" s="627" t="s">
        <v>184</v>
      </c>
      <c r="P158" s="628" t="s">
        <v>185</v>
      </c>
      <c r="Q158" s="594"/>
      <c r="R158" s="629"/>
      <c r="S158" s="225"/>
      <c r="T158" s="102"/>
    </row>
    <row r="159" spans="1:24" x14ac:dyDescent="0.2">
      <c r="A159" s="637"/>
      <c r="B159" s="638"/>
      <c r="C159" s="583"/>
      <c r="D159" s="645"/>
      <c r="E159" s="210" t="s">
        <v>186</v>
      </c>
      <c r="F159" s="131" t="s">
        <v>187</v>
      </c>
      <c r="G159" s="648"/>
      <c r="H159" s="606"/>
      <c r="I159" s="608"/>
      <c r="J159" s="610"/>
      <c r="K159" s="611"/>
      <c r="L159" s="612"/>
      <c r="M159" s="626"/>
      <c r="N159" s="623"/>
      <c r="O159" s="627"/>
      <c r="P159" s="628"/>
      <c r="Q159" s="595"/>
      <c r="R159" s="629"/>
      <c r="S159" s="208"/>
    </row>
    <row r="160" spans="1:24" x14ac:dyDescent="0.2">
      <c r="A160" s="226">
        <v>1901023</v>
      </c>
      <c r="B160" s="227" t="s">
        <v>237</v>
      </c>
      <c r="C160" s="16">
        <f>SUM(ENERO:DICIEMBRE!C160)</f>
        <v>384</v>
      </c>
      <c r="D160" s="16">
        <f>SUM(ENERO:DICIEMBRE!D160)</f>
        <v>384</v>
      </c>
      <c r="E160" s="16">
        <f>SUM(ENERO:DICIEMBRE!E160)</f>
        <v>384</v>
      </c>
      <c r="F160" s="16">
        <f>SUM(ENERO:DICIEMBRE!F160)</f>
        <v>0</v>
      </c>
      <c r="G160" s="16">
        <f>SUM(ENERO:DICIEMBRE!G160)</f>
        <v>0</v>
      </c>
      <c r="H160" s="16">
        <f>SUM(ENERO:DICIEMBRE!H160)</f>
        <v>384</v>
      </c>
      <c r="I160" s="16">
        <f>SUM(ENERO:DICIEMBRE!I160)</f>
        <v>0</v>
      </c>
      <c r="J160" s="16">
        <f>SUM(ENERO:DICIEMBRE!J160)</f>
        <v>0</v>
      </c>
      <c r="K160" s="16">
        <f>SUM(ENERO:DICIEMBRE!K160)</f>
        <v>0</v>
      </c>
      <c r="L160" s="16">
        <f>SUM(ENERO:DICIEMBRE!L160)</f>
        <v>0</v>
      </c>
      <c r="M160" s="16">
        <f>SUM(ENERO:DICIEMBRE!M160)</f>
        <v>0</v>
      </c>
      <c r="N160" s="16">
        <f>SUM(ENERO:DICIEMBRE!N160)</f>
        <v>0</v>
      </c>
      <c r="O160" s="16">
        <f>SUM(ENERO:DICIEMBRE!O160)</f>
        <v>0</v>
      </c>
      <c r="P160" s="16">
        <f>SUM(ENERO:DICIEMBRE!P160)</f>
        <v>0</v>
      </c>
      <c r="Q160" s="16">
        <f>SUM(ENERO:DICIEMBRE!Q160)</f>
        <v>0</v>
      </c>
      <c r="R160" s="16">
        <f>SUM(ENERO:DICIEMBRE!R160)</f>
        <v>20352000</v>
      </c>
    </row>
    <row r="161" spans="1:22" x14ac:dyDescent="0.2">
      <c r="A161" s="228">
        <v>1901024</v>
      </c>
      <c r="B161" s="229" t="s">
        <v>238</v>
      </c>
      <c r="C161" s="16">
        <f>SUM(ENERO:DICIEMBRE!C161)</f>
        <v>0</v>
      </c>
      <c r="D161" s="16">
        <f>SUM(ENERO:DICIEMBRE!D161)</f>
        <v>0</v>
      </c>
      <c r="E161" s="16">
        <f>SUM(ENERO:DICIEMBRE!E161)</f>
        <v>0</v>
      </c>
      <c r="F161" s="16">
        <f>SUM(ENERO:DICIEMBRE!F161)</f>
        <v>0</v>
      </c>
      <c r="G161" s="16">
        <f>SUM(ENERO:DICIEMBRE!G161)</f>
        <v>0</v>
      </c>
      <c r="H161" s="16">
        <f>SUM(ENERO:DICIEMBRE!H161)</f>
        <v>0</v>
      </c>
      <c r="I161" s="16">
        <f>SUM(ENERO:DICIEMBRE!I161)</f>
        <v>0</v>
      </c>
      <c r="J161" s="16">
        <f>SUM(ENERO:DICIEMBRE!J161)</f>
        <v>0</v>
      </c>
      <c r="K161" s="16">
        <f>SUM(ENERO:DICIEMBRE!K161)</f>
        <v>0</v>
      </c>
      <c r="L161" s="16">
        <f>SUM(ENERO:DICIEMBRE!L161)</f>
        <v>0</v>
      </c>
      <c r="M161" s="16">
        <f>SUM(ENERO:DICIEMBRE!M161)</f>
        <v>0</v>
      </c>
      <c r="N161" s="16">
        <f>SUM(ENERO:DICIEMBRE!N161)</f>
        <v>0</v>
      </c>
      <c r="O161" s="16">
        <f>SUM(ENERO:DICIEMBRE!O161)</f>
        <v>0</v>
      </c>
      <c r="P161" s="16">
        <f>SUM(ENERO:DICIEMBRE!P161)</f>
        <v>0</v>
      </c>
      <c r="Q161" s="16">
        <f>SUM(ENERO:DICIEMBRE!Q161)</f>
        <v>0</v>
      </c>
      <c r="R161" s="16">
        <f>SUM(ENERO:DICIEMBRE!R161)</f>
        <v>0</v>
      </c>
    </row>
    <row r="162" spans="1:22" x14ac:dyDescent="0.2">
      <c r="A162" s="228">
        <v>1901025</v>
      </c>
      <c r="B162" s="229" t="s">
        <v>239</v>
      </c>
      <c r="C162" s="16">
        <f>SUM(ENERO:DICIEMBRE!C162)</f>
        <v>0</v>
      </c>
      <c r="D162" s="16">
        <f>SUM(ENERO:DICIEMBRE!D162)</f>
        <v>0</v>
      </c>
      <c r="E162" s="16">
        <f>SUM(ENERO:DICIEMBRE!E162)</f>
        <v>0</v>
      </c>
      <c r="F162" s="16">
        <f>SUM(ENERO:DICIEMBRE!F162)</f>
        <v>0</v>
      </c>
      <c r="G162" s="16">
        <f>SUM(ENERO:DICIEMBRE!G162)</f>
        <v>0</v>
      </c>
      <c r="H162" s="16">
        <f>SUM(ENERO:DICIEMBRE!H162)</f>
        <v>0</v>
      </c>
      <c r="I162" s="16">
        <f>SUM(ENERO:DICIEMBRE!I162)</f>
        <v>0</v>
      </c>
      <c r="J162" s="16">
        <f>SUM(ENERO:DICIEMBRE!J162)</f>
        <v>0</v>
      </c>
      <c r="K162" s="16">
        <f>SUM(ENERO:DICIEMBRE!K162)</f>
        <v>0</v>
      </c>
      <c r="L162" s="16">
        <f>SUM(ENERO:DICIEMBRE!L162)</f>
        <v>0</v>
      </c>
      <c r="M162" s="16">
        <f>SUM(ENERO:DICIEMBRE!M162)</f>
        <v>0</v>
      </c>
      <c r="N162" s="16">
        <f>SUM(ENERO:DICIEMBRE!N162)</f>
        <v>0</v>
      </c>
      <c r="O162" s="16">
        <f>SUM(ENERO:DICIEMBRE!O162)</f>
        <v>0</v>
      </c>
      <c r="P162" s="16">
        <f>SUM(ENERO:DICIEMBRE!P162)</f>
        <v>0</v>
      </c>
      <c r="Q162" s="16">
        <f>SUM(ENERO:DICIEMBRE!Q162)</f>
        <v>0</v>
      </c>
      <c r="R162" s="16">
        <f>SUM(ENERO:DICIEMBRE!R162)</f>
        <v>0</v>
      </c>
    </row>
    <row r="163" spans="1:22" x14ac:dyDescent="0.2">
      <c r="A163" s="228">
        <v>1901026</v>
      </c>
      <c r="B163" s="229" t="s">
        <v>240</v>
      </c>
      <c r="C163" s="16">
        <f>SUM(ENERO:DICIEMBRE!C163)</f>
        <v>0</v>
      </c>
      <c r="D163" s="16">
        <f>SUM(ENERO:DICIEMBRE!D163)</f>
        <v>0</v>
      </c>
      <c r="E163" s="16">
        <f>SUM(ENERO:DICIEMBRE!E163)</f>
        <v>0</v>
      </c>
      <c r="F163" s="16">
        <f>SUM(ENERO:DICIEMBRE!F163)</f>
        <v>0</v>
      </c>
      <c r="G163" s="16">
        <f>SUM(ENERO:DICIEMBRE!G163)</f>
        <v>0</v>
      </c>
      <c r="H163" s="16">
        <f>SUM(ENERO:DICIEMBRE!H163)</f>
        <v>0</v>
      </c>
      <c r="I163" s="16">
        <f>SUM(ENERO:DICIEMBRE!I163)</f>
        <v>0</v>
      </c>
      <c r="J163" s="16">
        <f>SUM(ENERO:DICIEMBRE!J163)</f>
        <v>0</v>
      </c>
      <c r="K163" s="16">
        <f>SUM(ENERO:DICIEMBRE!K163)</f>
        <v>0</v>
      </c>
      <c r="L163" s="16">
        <f>SUM(ENERO:DICIEMBRE!L163)</f>
        <v>0</v>
      </c>
      <c r="M163" s="16">
        <f>SUM(ENERO:DICIEMBRE!M163)</f>
        <v>0</v>
      </c>
      <c r="N163" s="16">
        <f>SUM(ENERO:DICIEMBRE!N163)</f>
        <v>0</v>
      </c>
      <c r="O163" s="16">
        <f>SUM(ENERO:DICIEMBRE!O163)</f>
        <v>0</v>
      </c>
      <c r="P163" s="16">
        <f>SUM(ENERO:DICIEMBRE!P163)</f>
        <v>0</v>
      </c>
      <c r="Q163" s="16">
        <f>SUM(ENERO:DICIEMBRE!Q163)</f>
        <v>0</v>
      </c>
      <c r="R163" s="16">
        <f>SUM(ENERO:DICIEMBRE!R163)</f>
        <v>0</v>
      </c>
    </row>
    <row r="164" spans="1:22" x14ac:dyDescent="0.2">
      <c r="A164" s="228">
        <v>1901126</v>
      </c>
      <c r="B164" s="229" t="s">
        <v>241</v>
      </c>
      <c r="C164" s="16">
        <f>SUM(ENERO:DICIEMBRE!C164)</f>
        <v>0</v>
      </c>
      <c r="D164" s="16">
        <f>SUM(ENERO:DICIEMBRE!D164)</f>
        <v>0</v>
      </c>
      <c r="E164" s="16">
        <f>SUM(ENERO:DICIEMBRE!E164)</f>
        <v>0</v>
      </c>
      <c r="F164" s="16">
        <f>SUM(ENERO:DICIEMBRE!F164)</f>
        <v>0</v>
      </c>
      <c r="G164" s="16">
        <f>SUM(ENERO:DICIEMBRE!G164)</f>
        <v>0</v>
      </c>
      <c r="H164" s="16">
        <f>SUM(ENERO:DICIEMBRE!H164)</f>
        <v>0</v>
      </c>
      <c r="I164" s="16">
        <f>SUM(ENERO:DICIEMBRE!I164)</f>
        <v>0</v>
      </c>
      <c r="J164" s="16">
        <f>SUM(ENERO:DICIEMBRE!J164)</f>
        <v>0</v>
      </c>
      <c r="K164" s="16">
        <f>SUM(ENERO:DICIEMBRE!K164)</f>
        <v>0</v>
      </c>
      <c r="L164" s="16">
        <f>SUM(ENERO:DICIEMBRE!L164)</f>
        <v>0</v>
      </c>
      <c r="M164" s="16">
        <f>SUM(ENERO:DICIEMBRE!M164)</f>
        <v>0</v>
      </c>
      <c r="N164" s="16">
        <f>SUM(ENERO:DICIEMBRE!N164)</f>
        <v>0</v>
      </c>
      <c r="O164" s="16">
        <f>SUM(ENERO:DICIEMBRE!O164)</f>
        <v>0</v>
      </c>
      <c r="P164" s="16">
        <f>SUM(ENERO:DICIEMBRE!P164)</f>
        <v>0</v>
      </c>
      <c r="Q164" s="16">
        <f>SUM(ENERO:DICIEMBRE!Q164)</f>
        <v>0</v>
      </c>
      <c r="R164" s="16">
        <f>SUM(ENERO:DICIEMBRE!R164)</f>
        <v>0</v>
      </c>
    </row>
    <row r="165" spans="1:22" x14ac:dyDescent="0.2">
      <c r="A165" s="228">
        <v>1901027</v>
      </c>
      <c r="B165" s="229" t="s">
        <v>242</v>
      </c>
      <c r="C165" s="16">
        <f>SUM(ENERO:DICIEMBRE!C165)</f>
        <v>0</v>
      </c>
      <c r="D165" s="16">
        <f>SUM(ENERO:DICIEMBRE!D165)</f>
        <v>0</v>
      </c>
      <c r="E165" s="16">
        <f>SUM(ENERO:DICIEMBRE!E165)</f>
        <v>0</v>
      </c>
      <c r="F165" s="16">
        <f>SUM(ENERO:DICIEMBRE!F165)</f>
        <v>0</v>
      </c>
      <c r="G165" s="16">
        <f>SUM(ENERO:DICIEMBRE!G165)</f>
        <v>0</v>
      </c>
      <c r="H165" s="16">
        <f>SUM(ENERO:DICIEMBRE!H165)</f>
        <v>0</v>
      </c>
      <c r="I165" s="16">
        <f>SUM(ENERO:DICIEMBRE!I165)</f>
        <v>0</v>
      </c>
      <c r="J165" s="16">
        <f>SUM(ENERO:DICIEMBRE!J165)</f>
        <v>0</v>
      </c>
      <c r="K165" s="16">
        <f>SUM(ENERO:DICIEMBRE!K165)</f>
        <v>0</v>
      </c>
      <c r="L165" s="16">
        <f>SUM(ENERO:DICIEMBRE!L165)</f>
        <v>0</v>
      </c>
      <c r="M165" s="16">
        <f>SUM(ENERO:DICIEMBRE!M165)</f>
        <v>0</v>
      </c>
      <c r="N165" s="16">
        <f>SUM(ENERO:DICIEMBRE!N165)</f>
        <v>0</v>
      </c>
      <c r="O165" s="16">
        <f>SUM(ENERO:DICIEMBRE!O165)</f>
        <v>0</v>
      </c>
      <c r="P165" s="16">
        <f>SUM(ENERO:DICIEMBRE!P165)</f>
        <v>0</v>
      </c>
      <c r="Q165" s="16">
        <f>SUM(ENERO:DICIEMBRE!Q165)</f>
        <v>0</v>
      </c>
      <c r="R165" s="16">
        <f>SUM(ENERO:DICIEMBRE!R165)</f>
        <v>0</v>
      </c>
    </row>
    <row r="166" spans="1:22" x14ac:dyDescent="0.2">
      <c r="A166" s="228">
        <v>1901028</v>
      </c>
      <c r="B166" s="229" t="s">
        <v>243</v>
      </c>
      <c r="C166" s="16">
        <f>SUM(ENERO:DICIEMBRE!C166)</f>
        <v>0</v>
      </c>
      <c r="D166" s="16">
        <f>SUM(ENERO:DICIEMBRE!D166)</f>
        <v>0</v>
      </c>
      <c r="E166" s="16">
        <f>SUM(ENERO:DICIEMBRE!E166)</f>
        <v>0</v>
      </c>
      <c r="F166" s="16">
        <f>SUM(ENERO:DICIEMBRE!F166)</f>
        <v>0</v>
      </c>
      <c r="G166" s="16">
        <f>SUM(ENERO:DICIEMBRE!G166)</f>
        <v>0</v>
      </c>
      <c r="H166" s="16">
        <f>SUM(ENERO:DICIEMBRE!H166)</f>
        <v>0</v>
      </c>
      <c r="I166" s="16">
        <f>SUM(ENERO:DICIEMBRE!I166)</f>
        <v>0</v>
      </c>
      <c r="J166" s="16">
        <f>SUM(ENERO:DICIEMBRE!J166)</f>
        <v>0</v>
      </c>
      <c r="K166" s="16">
        <f>SUM(ENERO:DICIEMBRE!K166)</f>
        <v>0</v>
      </c>
      <c r="L166" s="16">
        <f>SUM(ENERO:DICIEMBRE!L166)</f>
        <v>0</v>
      </c>
      <c r="M166" s="16">
        <f>SUM(ENERO:DICIEMBRE!M166)</f>
        <v>0</v>
      </c>
      <c r="N166" s="16">
        <f>SUM(ENERO:DICIEMBRE!N166)</f>
        <v>0</v>
      </c>
      <c r="O166" s="16">
        <f>SUM(ENERO:DICIEMBRE!O166)</f>
        <v>0</v>
      </c>
      <c r="P166" s="16">
        <f>SUM(ENERO:DICIEMBRE!P166)</f>
        <v>0</v>
      </c>
      <c r="Q166" s="16">
        <f>SUM(ENERO:DICIEMBRE!Q166)</f>
        <v>0</v>
      </c>
      <c r="R166" s="16">
        <f>SUM(ENERO:DICIEMBRE!R166)</f>
        <v>0</v>
      </c>
    </row>
    <row r="167" spans="1:22" x14ac:dyDescent="0.2">
      <c r="A167" s="230">
        <v>1901029</v>
      </c>
      <c r="B167" s="231" t="s">
        <v>244</v>
      </c>
      <c r="C167" s="16">
        <f>SUM(ENERO:DICIEMBRE!C167)</f>
        <v>0</v>
      </c>
      <c r="D167" s="16">
        <f>SUM(ENERO:DICIEMBRE!D167)</f>
        <v>0</v>
      </c>
      <c r="E167" s="16">
        <f>SUM(ENERO:DICIEMBRE!E167)</f>
        <v>0</v>
      </c>
      <c r="F167" s="16">
        <f>SUM(ENERO:DICIEMBRE!F167)</f>
        <v>0</v>
      </c>
      <c r="G167" s="16">
        <f>SUM(ENERO:DICIEMBRE!G167)</f>
        <v>0</v>
      </c>
      <c r="H167" s="16">
        <f>SUM(ENERO:DICIEMBRE!H167)</f>
        <v>0</v>
      </c>
      <c r="I167" s="16">
        <f>SUM(ENERO:DICIEMBRE!I167)</f>
        <v>0</v>
      </c>
      <c r="J167" s="16">
        <f>SUM(ENERO:DICIEMBRE!J167)</f>
        <v>0</v>
      </c>
      <c r="K167" s="16">
        <f>SUM(ENERO:DICIEMBRE!K167)</f>
        <v>0</v>
      </c>
      <c r="L167" s="16">
        <f>SUM(ENERO:DICIEMBRE!L167)</f>
        <v>0</v>
      </c>
      <c r="M167" s="16">
        <f>SUM(ENERO:DICIEMBRE!M167)</f>
        <v>0</v>
      </c>
      <c r="N167" s="16">
        <f>SUM(ENERO:DICIEMBRE!N167)</f>
        <v>0</v>
      </c>
      <c r="O167" s="16">
        <f>SUM(ENERO:DICIEMBRE!O167)</f>
        <v>0</v>
      </c>
      <c r="P167" s="16">
        <f>SUM(ENERO:DICIEMBRE!P167)</f>
        <v>0</v>
      </c>
      <c r="Q167" s="16">
        <f>SUM(ENERO:DICIEMBRE!Q167)</f>
        <v>0</v>
      </c>
      <c r="R167" s="16">
        <f>SUM(ENERO:DICIEMBRE!R167)</f>
        <v>0</v>
      </c>
    </row>
    <row r="168" spans="1:22" x14ac:dyDescent="0.2">
      <c r="A168" s="230">
        <v>1901031</v>
      </c>
      <c r="B168" s="231" t="s">
        <v>245</v>
      </c>
      <c r="C168" s="16">
        <f>SUM(ENERO:DICIEMBRE!C168)</f>
        <v>0</v>
      </c>
      <c r="D168" s="16">
        <f>SUM(ENERO:DICIEMBRE!D168)</f>
        <v>0</v>
      </c>
      <c r="E168" s="16">
        <f>SUM(ENERO:DICIEMBRE!E168)</f>
        <v>0</v>
      </c>
      <c r="F168" s="16">
        <f>SUM(ENERO:DICIEMBRE!F168)</f>
        <v>0</v>
      </c>
      <c r="G168" s="16">
        <f>SUM(ENERO:DICIEMBRE!G168)</f>
        <v>0</v>
      </c>
      <c r="H168" s="16">
        <f>SUM(ENERO:DICIEMBRE!H168)</f>
        <v>0</v>
      </c>
      <c r="I168" s="16">
        <f>SUM(ENERO:DICIEMBRE!I168)</f>
        <v>0</v>
      </c>
      <c r="J168" s="16">
        <f>SUM(ENERO:DICIEMBRE!J168)</f>
        <v>0</v>
      </c>
      <c r="K168" s="16">
        <f>SUM(ENERO:DICIEMBRE!K168)</f>
        <v>0</v>
      </c>
      <c r="L168" s="16">
        <f>SUM(ENERO:DICIEMBRE!L168)</f>
        <v>0</v>
      </c>
      <c r="M168" s="16">
        <f>SUM(ENERO:DICIEMBRE!M168)</f>
        <v>0</v>
      </c>
      <c r="N168" s="16">
        <f>SUM(ENERO:DICIEMBRE!N168)</f>
        <v>0</v>
      </c>
      <c r="O168" s="16">
        <f>SUM(ENERO:DICIEMBRE!O168)</f>
        <v>0</v>
      </c>
      <c r="P168" s="16">
        <f>SUM(ENERO:DICIEMBRE!P168)</f>
        <v>0</v>
      </c>
      <c r="Q168" s="16">
        <f>SUM(ENERO:DICIEMBRE!Q168)</f>
        <v>0</v>
      </c>
      <c r="R168" s="16">
        <f>SUM(ENERO:DICIEMBRE!R168)</f>
        <v>0</v>
      </c>
    </row>
    <row r="169" spans="1:22" x14ac:dyDescent="0.2">
      <c r="A169" s="230" t="s">
        <v>246</v>
      </c>
      <c r="B169" s="231" t="s">
        <v>247</v>
      </c>
      <c r="C169" s="16">
        <f>SUM(ENERO:DICIEMBRE!C169)</f>
        <v>2</v>
      </c>
      <c r="D169" s="16">
        <f>SUM(ENERO:DICIEMBRE!D169)</f>
        <v>2</v>
      </c>
      <c r="E169" s="16">
        <f>SUM(ENERO:DICIEMBRE!E169)</f>
        <v>2</v>
      </c>
      <c r="F169" s="16">
        <f>SUM(ENERO:DICIEMBRE!F169)</f>
        <v>0</v>
      </c>
      <c r="G169" s="16">
        <f>SUM(ENERO:DICIEMBRE!G169)</f>
        <v>0</v>
      </c>
      <c r="H169" s="16">
        <f>SUM(ENERO:DICIEMBRE!H169)</f>
        <v>2</v>
      </c>
      <c r="I169" s="16">
        <f>SUM(ENERO:DICIEMBRE!I169)</f>
        <v>0</v>
      </c>
      <c r="J169" s="16">
        <f>SUM(ENERO:DICIEMBRE!J169)</f>
        <v>0</v>
      </c>
      <c r="K169" s="16">
        <f>SUM(ENERO:DICIEMBRE!K169)</f>
        <v>0</v>
      </c>
      <c r="L169" s="16">
        <f>SUM(ENERO:DICIEMBRE!L169)</f>
        <v>0</v>
      </c>
      <c r="M169" s="16">
        <f>SUM(ENERO:DICIEMBRE!M169)</f>
        <v>0</v>
      </c>
      <c r="N169" s="16">
        <f>SUM(ENERO:DICIEMBRE!N169)</f>
        <v>0</v>
      </c>
      <c r="O169" s="16">
        <f>SUM(ENERO:DICIEMBRE!O169)</f>
        <v>0</v>
      </c>
      <c r="P169" s="16">
        <f>SUM(ENERO:DICIEMBRE!P169)</f>
        <v>0</v>
      </c>
      <c r="Q169" s="16">
        <f>SUM(ENERO:DICIEMBRE!Q169)</f>
        <v>0</v>
      </c>
      <c r="R169" s="16">
        <f>SUM(ENERO:DICIEMBRE!R169)</f>
        <v>312100</v>
      </c>
    </row>
    <row r="170" spans="1:22" x14ac:dyDescent="0.2">
      <c r="A170" s="232">
        <v>1901033</v>
      </c>
      <c r="B170" s="233" t="s">
        <v>248</v>
      </c>
      <c r="C170" s="16">
        <f>SUM(ENERO:DICIEMBRE!C170)</f>
        <v>0</v>
      </c>
      <c r="D170" s="16">
        <f>SUM(ENERO:DICIEMBRE!D170)</f>
        <v>0</v>
      </c>
      <c r="E170" s="16">
        <f>SUM(ENERO:DICIEMBRE!E170)</f>
        <v>0</v>
      </c>
      <c r="F170" s="16">
        <f>SUM(ENERO:DICIEMBRE!F170)</f>
        <v>0</v>
      </c>
      <c r="G170" s="16">
        <f>SUM(ENERO:DICIEMBRE!G170)</f>
        <v>0</v>
      </c>
      <c r="H170" s="16">
        <f>SUM(ENERO:DICIEMBRE!H170)</f>
        <v>0</v>
      </c>
      <c r="I170" s="16">
        <f>SUM(ENERO:DICIEMBRE!I170)</f>
        <v>0</v>
      </c>
      <c r="J170" s="16">
        <f>SUM(ENERO:DICIEMBRE!J170)</f>
        <v>0</v>
      </c>
      <c r="K170" s="16">
        <f>SUM(ENERO:DICIEMBRE!K170)</f>
        <v>0</v>
      </c>
      <c r="L170" s="16">
        <f>SUM(ENERO:DICIEMBRE!L170)</f>
        <v>0</v>
      </c>
      <c r="M170" s="16">
        <f>SUM(ENERO:DICIEMBRE!M170)</f>
        <v>0</v>
      </c>
      <c r="N170" s="16">
        <f>SUM(ENERO:DICIEMBRE!N170)</f>
        <v>0</v>
      </c>
      <c r="O170" s="16">
        <f>SUM(ENERO:DICIEMBRE!O170)</f>
        <v>0</v>
      </c>
      <c r="P170" s="16">
        <f>SUM(ENERO:DICIEMBRE!P170)</f>
        <v>0</v>
      </c>
      <c r="Q170" s="16">
        <f>SUM(ENERO:DICIEMBRE!Q170)</f>
        <v>0</v>
      </c>
      <c r="R170" s="16">
        <f>SUM(ENERO:DICIEMBRE!R170)</f>
        <v>0</v>
      </c>
    </row>
    <row r="171" spans="1:22" s="154" customFormat="1" x14ac:dyDescent="0.2">
      <c r="A171" s="662" t="s">
        <v>157</v>
      </c>
      <c r="B171" s="663"/>
      <c r="C171" s="235">
        <f>SUM(C160:C170)</f>
        <v>386</v>
      </c>
      <c r="D171" s="235">
        <f t="shared" ref="D171:Q171" si="5">SUM(D160:D170)</f>
        <v>386</v>
      </c>
      <c r="E171" s="235">
        <f t="shared" si="5"/>
        <v>386</v>
      </c>
      <c r="F171" s="235">
        <f t="shared" si="5"/>
        <v>0</v>
      </c>
      <c r="G171" s="235">
        <f t="shared" si="5"/>
        <v>0</v>
      </c>
      <c r="H171" s="235">
        <f t="shared" si="5"/>
        <v>386</v>
      </c>
      <c r="I171" s="235">
        <f t="shared" si="5"/>
        <v>0</v>
      </c>
      <c r="J171" s="235">
        <f t="shared" si="5"/>
        <v>0</v>
      </c>
      <c r="K171" s="235">
        <f t="shared" si="5"/>
        <v>0</v>
      </c>
      <c r="L171" s="235">
        <f t="shared" si="5"/>
        <v>0</v>
      </c>
      <c r="M171" s="235">
        <f t="shared" si="5"/>
        <v>0</v>
      </c>
      <c r="N171" s="235">
        <f t="shared" si="5"/>
        <v>0</v>
      </c>
      <c r="O171" s="235">
        <f t="shared" si="5"/>
        <v>0</v>
      </c>
      <c r="P171" s="235">
        <f t="shared" si="5"/>
        <v>0</v>
      </c>
      <c r="Q171" s="235">
        <f t="shared" si="5"/>
        <v>0</v>
      </c>
      <c r="R171" s="235">
        <f>SUM(R160:R170)</f>
        <v>20664100</v>
      </c>
      <c r="S171" s="5"/>
      <c r="T171" s="5"/>
    </row>
    <row r="172" spans="1:22" x14ac:dyDescent="0.2">
      <c r="A172" s="649" t="s">
        <v>249</v>
      </c>
      <c r="B172" s="649"/>
      <c r="C172" s="236"/>
      <c r="D172" s="237"/>
      <c r="E172" s="237"/>
      <c r="F172" s="237"/>
      <c r="G172" s="237"/>
      <c r="H172" s="237"/>
      <c r="I172" s="237"/>
      <c r="J172" s="237"/>
      <c r="K172" s="237"/>
      <c r="L172" s="237"/>
      <c r="M172" s="237"/>
      <c r="N172" s="238"/>
      <c r="O172" s="104"/>
      <c r="P172" s="104"/>
      <c r="R172" s="239"/>
    </row>
    <row r="173" spans="1:22" x14ac:dyDescent="0.2">
      <c r="A173" s="575" t="s">
        <v>250</v>
      </c>
      <c r="B173" s="650"/>
      <c r="C173" s="653" t="s">
        <v>5</v>
      </c>
      <c r="D173" s="599" t="s">
        <v>175</v>
      </c>
      <c r="E173" s="657" t="s">
        <v>251</v>
      </c>
      <c r="F173" s="657"/>
      <c r="G173" s="657"/>
      <c r="H173" s="657"/>
      <c r="I173" s="657"/>
      <c r="J173" s="658"/>
      <c r="K173" s="659" t="s">
        <v>252</v>
      </c>
      <c r="L173" s="669" t="s">
        <v>170</v>
      </c>
      <c r="M173" s="670"/>
      <c r="N173" s="671"/>
      <c r="O173" s="621" t="s">
        <v>171</v>
      </c>
      <c r="P173" s="675" t="s">
        <v>172</v>
      </c>
      <c r="Q173" s="676"/>
      <c r="R173" s="593" t="s">
        <v>173</v>
      </c>
      <c r="S173" s="596" t="s">
        <v>253</v>
      </c>
      <c r="T173" s="596" t="s">
        <v>254</v>
      </c>
      <c r="U173" s="596" t="s">
        <v>255</v>
      </c>
      <c r="V173" s="596" t="s">
        <v>7</v>
      </c>
    </row>
    <row r="174" spans="1:22" x14ac:dyDescent="0.2">
      <c r="A174" s="577"/>
      <c r="B174" s="651"/>
      <c r="C174" s="654"/>
      <c r="D174" s="656"/>
      <c r="E174" s="666" t="s">
        <v>256</v>
      </c>
      <c r="F174" s="667"/>
      <c r="G174" s="667"/>
      <c r="H174" s="667" t="s">
        <v>257</v>
      </c>
      <c r="I174" s="667"/>
      <c r="J174" s="667"/>
      <c r="K174" s="660"/>
      <c r="L174" s="672"/>
      <c r="M174" s="673"/>
      <c r="N174" s="674"/>
      <c r="O174" s="622"/>
      <c r="P174" s="677"/>
      <c r="Q174" s="678"/>
      <c r="R174" s="594"/>
      <c r="S174" s="597"/>
      <c r="T174" s="597"/>
      <c r="U174" s="597"/>
      <c r="V174" s="597"/>
    </row>
    <row r="175" spans="1:22" ht="38.25" x14ac:dyDescent="0.2">
      <c r="A175" s="579"/>
      <c r="B175" s="652"/>
      <c r="C175" s="655"/>
      <c r="D175" s="600"/>
      <c r="E175" s="240" t="s">
        <v>186</v>
      </c>
      <c r="F175" s="241" t="s">
        <v>187</v>
      </c>
      <c r="G175" s="242" t="s">
        <v>236</v>
      </c>
      <c r="H175" s="240" t="s">
        <v>186</v>
      </c>
      <c r="I175" s="241" t="s">
        <v>187</v>
      </c>
      <c r="J175" s="242" t="s">
        <v>236</v>
      </c>
      <c r="K175" s="661"/>
      <c r="L175" s="243" t="s">
        <v>181</v>
      </c>
      <c r="M175" s="244" t="s">
        <v>182</v>
      </c>
      <c r="N175" s="245" t="s">
        <v>183</v>
      </c>
      <c r="O175" s="623"/>
      <c r="P175" s="246" t="s">
        <v>184</v>
      </c>
      <c r="Q175" s="247" t="s">
        <v>185</v>
      </c>
      <c r="R175" s="595"/>
      <c r="S175" s="665"/>
      <c r="T175" s="665"/>
      <c r="U175" s="665"/>
      <c r="V175" s="665"/>
    </row>
    <row r="176" spans="1:22" x14ac:dyDescent="0.2">
      <c r="A176" s="248" t="s">
        <v>258</v>
      </c>
      <c r="B176" s="249" t="s">
        <v>259</v>
      </c>
      <c r="C176" s="16">
        <f>SUM(ENERO:DICIEMBRE!C176)</f>
        <v>24</v>
      </c>
      <c r="D176" s="16">
        <f>SUM(ENERO:DICIEMBRE!D176)</f>
        <v>22</v>
      </c>
      <c r="E176" s="16">
        <f>SUM(ENERO:DICIEMBRE!E176)</f>
        <v>19</v>
      </c>
      <c r="F176" s="16">
        <f>SUM(ENERO:DICIEMBRE!F176)</f>
        <v>3</v>
      </c>
      <c r="G176" s="16">
        <f>SUM(ENERO:DICIEMBRE!G176)</f>
        <v>1</v>
      </c>
      <c r="H176" s="16">
        <f>SUM(ENERO:DICIEMBRE!H176)</f>
        <v>1</v>
      </c>
      <c r="I176" s="16">
        <f>SUM(ENERO:DICIEMBRE!I176)</f>
        <v>0</v>
      </c>
      <c r="J176" s="16">
        <f>SUM(ENERO:DICIEMBRE!J176)</f>
        <v>0</v>
      </c>
      <c r="K176" s="252"/>
      <c r="L176" s="16">
        <f>SUM(ENERO:DICIEMBRE!L176)</f>
        <v>0</v>
      </c>
      <c r="M176" s="16">
        <f>SUM(ENERO:DICIEMBRE!M176)</f>
        <v>13</v>
      </c>
      <c r="N176" s="16">
        <f>SUM(ENERO:DICIEMBRE!N176)</f>
        <v>0</v>
      </c>
      <c r="O176" s="16">
        <f>SUM(ENERO:DICIEMBRE!O176)</f>
        <v>0</v>
      </c>
      <c r="P176" s="16">
        <f>SUM(ENERO:DICIEMBRE!P176)</f>
        <v>0</v>
      </c>
      <c r="Q176" s="16">
        <f>SUM(ENERO:DICIEMBRE!Q176)</f>
        <v>0</v>
      </c>
      <c r="R176" s="16">
        <f>SUM(ENERO:DICIEMBRE!R176)</f>
        <v>0</v>
      </c>
      <c r="S176" s="16">
        <f>SUM(ENERO:DICIEMBRE!S176)</f>
        <v>19</v>
      </c>
      <c r="T176" s="16">
        <f>SUM(ENERO:DICIEMBRE!T176)</f>
        <v>1</v>
      </c>
      <c r="U176" s="253"/>
      <c r="V176" s="16">
        <f>SUM(ENERO:DICIEMBRE!V176)</f>
        <v>3951830</v>
      </c>
    </row>
    <row r="177" spans="1:22" x14ac:dyDescent="0.2">
      <c r="A177" s="254" t="s">
        <v>260</v>
      </c>
      <c r="B177" s="255" t="s">
        <v>261</v>
      </c>
      <c r="C177" s="16">
        <f>SUM(ENERO:DICIEMBRE!C177)</f>
        <v>1514</v>
      </c>
      <c r="D177" s="16">
        <f>SUM(ENERO:DICIEMBRE!D177)</f>
        <v>1309</v>
      </c>
      <c r="E177" s="16">
        <f>SUM(ENERO:DICIEMBRE!E177)</f>
        <v>1163</v>
      </c>
      <c r="F177" s="16">
        <f>SUM(ENERO:DICIEMBRE!F177)</f>
        <v>146</v>
      </c>
      <c r="G177" s="16">
        <f>SUM(ENERO:DICIEMBRE!G177)</f>
        <v>10</v>
      </c>
      <c r="H177" s="16">
        <f>SUM(ENERO:DICIEMBRE!H177)</f>
        <v>186</v>
      </c>
      <c r="I177" s="16">
        <f>SUM(ENERO:DICIEMBRE!I177)</f>
        <v>8</v>
      </c>
      <c r="J177" s="16">
        <f>SUM(ENERO:DICIEMBRE!J177)</f>
        <v>1</v>
      </c>
      <c r="K177" s="16">
        <f>SUM(ENERO:DICIEMBRE!K177)</f>
        <v>432</v>
      </c>
      <c r="L177" s="16">
        <f>SUM(ENERO:DICIEMBRE!L177)</f>
        <v>9</v>
      </c>
      <c r="M177" s="16">
        <f>SUM(ENERO:DICIEMBRE!M177)</f>
        <v>854</v>
      </c>
      <c r="N177" s="16">
        <f>SUM(ENERO:DICIEMBRE!N177)</f>
        <v>0</v>
      </c>
      <c r="O177" s="16">
        <f>SUM(ENERO:DICIEMBRE!O177)</f>
        <v>191</v>
      </c>
      <c r="P177" s="16">
        <f>SUM(ENERO:DICIEMBRE!P177)</f>
        <v>0</v>
      </c>
      <c r="Q177" s="16">
        <f>SUM(ENERO:DICIEMBRE!Q177)</f>
        <v>0</v>
      </c>
      <c r="R177" s="16">
        <f>SUM(ENERO:DICIEMBRE!R177)</f>
        <v>0</v>
      </c>
      <c r="S177" s="16">
        <f>SUM(ENERO:DICIEMBRE!S177)</f>
        <v>1163</v>
      </c>
      <c r="T177" s="16">
        <f>SUM(ENERO:DICIEMBRE!T177)</f>
        <v>186</v>
      </c>
      <c r="U177" s="253"/>
      <c r="V177" s="16">
        <f>SUM(ENERO:DICIEMBRE!V177)</f>
        <v>581194230</v>
      </c>
    </row>
    <row r="178" spans="1:22" x14ac:dyDescent="0.2">
      <c r="A178" s="254" t="s">
        <v>193</v>
      </c>
      <c r="B178" s="255" t="s">
        <v>262</v>
      </c>
      <c r="C178" s="16">
        <f>SUM(ENERO:DICIEMBRE!C178)</f>
        <v>768</v>
      </c>
      <c r="D178" s="16">
        <f>SUM(ENERO:DICIEMBRE!D178)</f>
        <v>636</v>
      </c>
      <c r="E178" s="16">
        <f>SUM(ENERO:DICIEMBRE!E178)</f>
        <v>435</v>
      </c>
      <c r="F178" s="16">
        <f>SUM(ENERO:DICIEMBRE!F178)</f>
        <v>201</v>
      </c>
      <c r="G178" s="16">
        <f>SUM(ENERO:DICIEMBRE!G178)</f>
        <v>16</v>
      </c>
      <c r="H178" s="16">
        <f>SUM(ENERO:DICIEMBRE!H178)</f>
        <v>63</v>
      </c>
      <c r="I178" s="16">
        <f>SUM(ENERO:DICIEMBRE!I178)</f>
        <v>49</v>
      </c>
      <c r="J178" s="16">
        <f>SUM(ENERO:DICIEMBRE!J178)</f>
        <v>4</v>
      </c>
      <c r="K178" s="16">
        <f>SUM(ENERO:DICIEMBRE!K178)</f>
        <v>298</v>
      </c>
      <c r="L178" s="16">
        <f>SUM(ENERO:DICIEMBRE!L178)</f>
        <v>2</v>
      </c>
      <c r="M178" s="16">
        <f>SUM(ENERO:DICIEMBRE!M178)</f>
        <v>103</v>
      </c>
      <c r="N178" s="16">
        <f>SUM(ENERO:DICIEMBRE!N178)</f>
        <v>0</v>
      </c>
      <c r="O178" s="16">
        <f>SUM(ENERO:DICIEMBRE!O178)</f>
        <v>0</v>
      </c>
      <c r="P178" s="16">
        <f>SUM(ENERO:DICIEMBRE!P178)</f>
        <v>0</v>
      </c>
      <c r="Q178" s="16">
        <f>SUM(ENERO:DICIEMBRE!Q178)</f>
        <v>0</v>
      </c>
      <c r="R178" s="16">
        <f>SUM(ENERO:DICIEMBRE!R178)</f>
        <v>0</v>
      </c>
      <c r="S178" s="16">
        <f>SUM(ENERO:DICIEMBRE!S178)</f>
        <v>435</v>
      </c>
      <c r="T178" s="16">
        <f>SUM(ENERO:DICIEMBRE!T178)</f>
        <v>63</v>
      </c>
      <c r="U178" s="253"/>
      <c r="V178" s="16">
        <f>SUM(ENERO:DICIEMBRE!V178)</f>
        <v>53156870</v>
      </c>
    </row>
    <row r="179" spans="1:22" x14ac:dyDescent="0.2">
      <c r="A179" s="254" t="s">
        <v>195</v>
      </c>
      <c r="B179" s="255" t="s">
        <v>263</v>
      </c>
      <c r="C179" s="16">
        <f>SUM(ENERO:DICIEMBRE!C179)</f>
        <v>127</v>
      </c>
      <c r="D179" s="16">
        <f>SUM(ENERO:DICIEMBRE!D179)</f>
        <v>101</v>
      </c>
      <c r="E179" s="16">
        <f>SUM(ENERO:DICIEMBRE!E179)</f>
        <v>94</v>
      </c>
      <c r="F179" s="16">
        <f>SUM(ENERO:DICIEMBRE!F179)</f>
        <v>7</v>
      </c>
      <c r="G179" s="16">
        <f>SUM(ENERO:DICIEMBRE!G179)</f>
        <v>1</v>
      </c>
      <c r="H179" s="16">
        <f>SUM(ENERO:DICIEMBRE!H179)</f>
        <v>20</v>
      </c>
      <c r="I179" s="16">
        <f>SUM(ENERO:DICIEMBRE!I179)</f>
        <v>4</v>
      </c>
      <c r="J179" s="16">
        <f>SUM(ENERO:DICIEMBRE!J179)</f>
        <v>1</v>
      </c>
      <c r="K179" s="16">
        <f>SUM(ENERO:DICIEMBRE!K179)</f>
        <v>45</v>
      </c>
      <c r="L179" s="16">
        <f>SUM(ENERO:DICIEMBRE!L179)</f>
        <v>0</v>
      </c>
      <c r="M179" s="16">
        <f>SUM(ENERO:DICIEMBRE!M179)</f>
        <v>0</v>
      </c>
      <c r="N179" s="16">
        <f>SUM(ENERO:DICIEMBRE!N179)</f>
        <v>0</v>
      </c>
      <c r="O179" s="16">
        <f>SUM(ENERO:DICIEMBRE!O179)</f>
        <v>2</v>
      </c>
      <c r="P179" s="16">
        <f>SUM(ENERO:DICIEMBRE!P179)</f>
        <v>0</v>
      </c>
      <c r="Q179" s="16">
        <f>SUM(ENERO:DICIEMBRE!Q179)</f>
        <v>0</v>
      </c>
      <c r="R179" s="16">
        <f>SUM(ENERO:DICIEMBRE!R179)</f>
        <v>0</v>
      </c>
      <c r="S179" s="16">
        <f>SUM(ENERO:DICIEMBRE!S179)</f>
        <v>94</v>
      </c>
      <c r="T179" s="16">
        <f>SUM(ENERO:DICIEMBRE!T179)</f>
        <v>20</v>
      </c>
      <c r="U179" s="253"/>
      <c r="V179" s="16">
        <f>SUM(ENERO:DICIEMBRE!V179)</f>
        <v>15464960</v>
      </c>
    </row>
    <row r="180" spans="1:22" x14ac:dyDescent="0.2">
      <c r="A180" s="254" t="s">
        <v>197</v>
      </c>
      <c r="B180" s="255" t="s">
        <v>264</v>
      </c>
      <c r="C180" s="16">
        <f>SUM(ENERO:DICIEMBRE!C180)</f>
        <v>573</v>
      </c>
      <c r="D180" s="16">
        <f>SUM(ENERO:DICIEMBRE!D180)</f>
        <v>462</v>
      </c>
      <c r="E180" s="16">
        <f>SUM(ENERO:DICIEMBRE!E180)</f>
        <v>452</v>
      </c>
      <c r="F180" s="16">
        <f>SUM(ENERO:DICIEMBRE!F180)</f>
        <v>10</v>
      </c>
      <c r="G180" s="16">
        <f>SUM(ENERO:DICIEMBRE!G180)</f>
        <v>0</v>
      </c>
      <c r="H180" s="16">
        <f>SUM(ENERO:DICIEMBRE!H180)</f>
        <v>103</v>
      </c>
      <c r="I180" s="16">
        <f>SUM(ENERO:DICIEMBRE!I180)</f>
        <v>8</v>
      </c>
      <c r="J180" s="16">
        <f>SUM(ENERO:DICIEMBRE!J180)</f>
        <v>0</v>
      </c>
      <c r="K180" s="16">
        <f>SUM(ENERO:DICIEMBRE!K180)</f>
        <v>408</v>
      </c>
      <c r="L180" s="16">
        <f>SUM(ENERO:DICIEMBRE!L180)</f>
        <v>1</v>
      </c>
      <c r="M180" s="16">
        <f>SUM(ENERO:DICIEMBRE!M180)</f>
        <v>0</v>
      </c>
      <c r="N180" s="16">
        <f>SUM(ENERO:DICIEMBRE!N180)</f>
        <v>0</v>
      </c>
      <c r="O180" s="16">
        <f>SUM(ENERO:DICIEMBRE!O180)</f>
        <v>0</v>
      </c>
      <c r="P180" s="16">
        <f>SUM(ENERO:DICIEMBRE!P180)</f>
        <v>0</v>
      </c>
      <c r="Q180" s="16">
        <f>SUM(ENERO:DICIEMBRE!Q180)</f>
        <v>0</v>
      </c>
      <c r="R180" s="16">
        <f>SUM(ENERO:DICIEMBRE!R180)</f>
        <v>0</v>
      </c>
      <c r="S180" s="16">
        <f>SUM(ENERO:DICIEMBRE!S180)</f>
        <v>452</v>
      </c>
      <c r="T180" s="16">
        <f>SUM(ENERO:DICIEMBRE!T180)</f>
        <v>103</v>
      </c>
      <c r="U180" s="253"/>
      <c r="V180" s="16">
        <f>SUM(ENERO:DICIEMBRE!V180)</f>
        <v>39417920</v>
      </c>
    </row>
    <row r="181" spans="1:22" x14ac:dyDescent="0.2">
      <c r="A181" s="254" t="s">
        <v>265</v>
      </c>
      <c r="B181" s="255" t="s">
        <v>266</v>
      </c>
      <c r="C181" s="16">
        <f>SUM(ENERO:DICIEMBRE!C181)</f>
        <v>596</v>
      </c>
      <c r="D181" s="16">
        <f>SUM(ENERO:DICIEMBRE!D181)</f>
        <v>537</v>
      </c>
      <c r="E181" s="16">
        <f>SUM(ENERO:DICIEMBRE!E181)</f>
        <v>471</v>
      </c>
      <c r="F181" s="16">
        <f>SUM(ENERO:DICIEMBRE!F181)</f>
        <v>66</v>
      </c>
      <c r="G181" s="16">
        <f>SUM(ENERO:DICIEMBRE!G181)</f>
        <v>5</v>
      </c>
      <c r="H181" s="16">
        <f>SUM(ENERO:DICIEMBRE!H181)</f>
        <v>51</v>
      </c>
      <c r="I181" s="16">
        <f>SUM(ENERO:DICIEMBRE!I181)</f>
        <v>3</v>
      </c>
      <c r="J181" s="16">
        <f>SUM(ENERO:DICIEMBRE!J181)</f>
        <v>0</v>
      </c>
      <c r="K181" s="16">
        <f>SUM(ENERO:DICIEMBRE!K181)</f>
        <v>596</v>
      </c>
      <c r="L181" s="16">
        <f>SUM(ENERO:DICIEMBRE!L181)</f>
        <v>0</v>
      </c>
      <c r="M181" s="16">
        <f>SUM(ENERO:DICIEMBRE!M181)</f>
        <v>3</v>
      </c>
      <c r="N181" s="16">
        <f>SUM(ENERO:DICIEMBRE!N181)</f>
        <v>0</v>
      </c>
      <c r="O181" s="16">
        <f>SUM(ENERO:DICIEMBRE!O181)</f>
        <v>59</v>
      </c>
      <c r="P181" s="16">
        <f>SUM(ENERO:DICIEMBRE!P181)</f>
        <v>0</v>
      </c>
      <c r="Q181" s="16">
        <f>SUM(ENERO:DICIEMBRE!Q181)</f>
        <v>0</v>
      </c>
      <c r="R181" s="16">
        <f>SUM(ENERO:DICIEMBRE!R181)</f>
        <v>0</v>
      </c>
      <c r="S181" s="16">
        <f>SUM(ENERO:DICIEMBRE!S181)</f>
        <v>471</v>
      </c>
      <c r="T181" s="16">
        <f>SUM(ENERO:DICIEMBRE!T181)</f>
        <v>51</v>
      </c>
      <c r="U181" s="253"/>
      <c r="V181" s="16">
        <f>SUM(ENERO:DICIEMBRE!V181)</f>
        <v>31323115</v>
      </c>
    </row>
    <row r="182" spans="1:22" x14ac:dyDescent="0.2">
      <c r="A182" s="254" t="s">
        <v>204</v>
      </c>
      <c r="B182" s="255" t="s">
        <v>267</v>
      </c>
      <c r="C182" s="16">
        <f>SUM(ENERO:DICIEMBRE!C182)</f>
        <v>199</v>
      </c>
      <c r="D182" s="16">
        <f>SUM(ENERO:DICIEMBRE!D182)</f>
        <v>168</v>
      </c>
      <c r="E182" s="16">
        <f>SUM(ENERO:DICIEMBRE!E182)</f>
        <v>128</v>
      </c>
      <c r="F182" s="16">
        <f>SUM(ENERO:DICIEMBRE!F182)</f>
        <v>40</v>
      </c>
      <c r="G182" s="16">
        <f>SUM(ENERO:DICIEMBRE!G182)</f>
        <v>1</v>
      </c>
      <c r="H182" s="16">
        <f>SUM(ENERO:DICIEMBRE!H182)</f>
        <v>11</v>
      </c>
      <c r="I182" s="16">
        <f>SUM(ENERO:DICIEMBRE!I182)</f>
        <v>19</v>
      </c>
      <c r="J182" s="16">
        <f>SUM(ENERO:DICIEMBRE!J182)</f>
        <v>0</v>
      </c>
      <c r="K182" s="16">
        <f>SUM(ENERO:DICIEMBRE!K182)</f>
        <v>14</v>
      </c>
      <c r="L182" s="16">
        <f>SUM(ENERO:DICIEMBRE!L182)</f>
        <v>0</v>
      </c>
      <c r="M182" s="16">
        <f>SUM(ENERO:DICIEMBRE!M182)</f>
        <v>0</v>
      </c>
      <c r="N182" s="16">
        <f>SUM(ENERO:DICIEMBRE!N182)</f>
        <v>0</v>
      </c>
      <c r="O182" s="16">
        <f>SUM(ENERO:DICIEMBRE!O182)</f>
        <v>52</v>
      </c>
      <c r="P182" s="16">
        <f>SUM(ENERO:DICIEMBRE!P182)</f>
        <v>0</v>
      </c>
      <c r="Q182" s="16">
        <f>SUM(ENERO:DICIEMBRE!Q182)</f>
        <v>0</v>
      </c>
      <c r="R182" s="16">
        <f>SUM(ENERO:DICIEMBRE!R182)</f>
        <v>0</v>
      </c>
      <c r="S182" s="16">
        <f>SUM(ENERO:DICIEMBRE!S182)</f>
        <v>128</v>
      </c>
      <c r="T182" s="16">
        <f>SUM(ENERO:DICIEMBRE!T182)</f>
        <v>11</v>
      </c>
      <c r="U182" s="253"/>
      <c r="V182" s="16">
        <f>SUM(ENERO:DICIEMBRE!V182)</f>
        <v>199152200</v>
      </c>
    </row>
    <row r="183" spans="1:22" x14ac:dyDescent="0.2">
      <c r="A183" s="254" t="s">
        <v>268</v>
      </c>
      <c r="B183" s="255" t="s">
        <v>269</v>
      </c>
      <c r="C183" s="16">
        <f>SUM(ENERO:DICIEMBRE!C183)</f>
        <v>104</v>
      </c>
      <c r="D183" s="16">
        <f>SUM(ENERO:DICIEMBRE!D183)</f>
        <v>74</v>
      </c>
      <c r="E183" s="16">
        <f>SUM(ENERO:DICIEMBRE!E183)</f>
        <v>74</v>
      </c>
      <c r="F183" s="16">
        <f>SUM(ENERO:DICIEMBRE!F183)</f>
        <v>0</v>
      </c>
      <c r="G183" s="16">
        <f>SUM(ENERO:DICIEMBRE!G183)</f>
        <v>0</v>
      </c>
      <c r="H183" s="16">
        <f>SUM(ENERO:DICIEMBRE!H183)</f>
        <v>30</v>
      </c>
      <c r="I183" s="16">
        <f>SUM(ENERO:DICIEMBRE!I183)</f>
        <v>0</v>
      </c>
      <c r="J183" s="16">
        <f>SUM(ENERO:DICIEMBRE!J183)</f>
        <v>0</v>
      </c>
      <c r="K183" s="16">
        <f>SUM(ENERO:DICIEMBRE!K183)</f>
        <v>23</v>
      </c>
      <c r="L183" s="16">
        <f>SUM(ENERO:DICIEMBRE!L183)</f>
        <v>1</v>
      </c>
      <c r="M183" s="16">
        <f>SUM(ENERO:DICIEMBRE!M183)</f>
        <v>0</v>
      </c>
      <c r="N183" s="16">
        <f>SUM(ENERO:DICIEMBRE!N183)</f>
        <v>0</v>
      </c>
      <c r="O183" s="16">
        <f>SUM(ENERO:DICIEMBRE!O183)</f>
        <v>0</v>
      </c>
      <c r="P183" s="16">
        <f>SUM(ENERO:DICIEMBRE!P183)</f>
        <v>0</v>
      </c>
      <c r="Q183" s="16">
        <f>SUM(ENERO:DICIEMBRE!Q183)</f>
        <v>0</v>
      </c>
      <c r="R183" s="16">
        <f>SUM(ENERO:DICIEMBRE!R183)</f>
        <v>0</v>
      </c>
      <c r="S183" s="16">
        <f>SUM(ENERO:DICIEMBRE!S183)</f>
        <v>74</v>
      </c>
      <c r="T183" s="16">
        <f>SUM(ENERO:DICIEMBRE!T183)</f>
        <v>30</v>
      </c>
      <c r="U183" s="253"/>
      <c r="V183" s="16">
        <f>SUM(ENERO:DICIEMBRE!V183)</f>
        <v>27277885</v>
      </c>
    </row>
    <row r="184" spans="1:22" x14ac:dyDescent="0.2">
      <c r="A184" s="254" t="s">
        <v>270</v>
      </c>
      <c r="B184" s="255" t="s">
        <v>271</v>
      </c>
      <c r="C184" s="16">
        <f>SUM(ENERO:DICIEMBRE!C184)</f>
        <v>2683</v>
      </c>
      <c r="D184" s="16">
        <f>SUM(ENERO:DICIEMBRE!D184)</f>
        <v>2195</v>
      </c>
      <c r="E184" s="16">
        <f>SUM(ENERO:DICIEMBRE!E184)</f>
        <v>1722</v>
      </c>
      <c r="F184" s="16">
        <f>SUM(ENERO:DICIEMBRE!F184)</f>
        <v>473</v>
      </c>
      <c r="G184" s="16">
        <f>SUM(ENERO:DICIEMBRE!G184)</f>
        <v>50</v>
      </c>
      <c r="H184" s="16">
        <f>SUM(ENERO:DICIEMBRE!H184)</f>
        <v>388</v>
      </c>
      <c r="I184" s="16">
        <f>SUM(ENERO:DICIEMBRE!I184)</f>
        <v>46</v>
      </c>
      <c r="J184" s="16">
        <f>SUM(ENERO:DICIEMBRE!J184)</f>
        <v>4</v>
      </c>
      <c r="K184" s="256"/>
      <c r="L184" s="16">
        <f>SUM(ENERO:DICIEMBRE!L184)</f>
        <v>47</v>
      </c>
      <c r="M184" s="16">
        <f>SUM(ENERO:DICIEMBRE!M184)</f>
        <v>46</v>
      </c>
      <c r="N184" s="16">
        <f>SUM(ENERO:DICIEMBRE!N184)</f>
        <v>0</v>
      </c>
      <c r="O184" s="16">
        <f>SUM(ENERO:DICIEMBRE!O184)</f>
        <v>0</v>
      </c>
      <c r="P184" s="16">
        <f>SUM(ENERO:DICIEMBRE!P184)</f>
        <v>0</v>
      </c>
      <c r="Q184" s="16">
        <f>SUM(ENERO:DICIEMBRE!Q184)</f>
        <v>0</v>
      </c>
      <c r="R184" s="16">
        <f>SUM(ENERO:DICIEMBRE!R184)</f>
        <v>0</v>
      </c>
      <c r="S184" s="16">
        <f>SUM(ENERO:DICIEMBRE!S184)</f>
        <v>1722</v>
      </c>
      <c r="T184" s="16">
        <f>SUM(ENERO:DICIEMBRE!T184)</f>
        <v>388</v>
      </c>
      <c r="U184" s="253"/>
      <c r="V184" s="16">
        <f>SUM(ENERO:DICIEMBRE!V184)</f>
        <v>601738870</v>
      </c>
    </row>
    <row r="185" spans="1:22" x14ac:dyDescent="0.2">
      <c r="A185" s="254" t="s">
        <v>272</v>
      </c>
      <c r="B185" s="255" t="s">
        <v>273</v>
      </c>
      <c r="C185" s="16">
        <f>SUM(ENERO:DICIEMBRE!C185)</f>
        <v>197</v>
      </c>
      <c r="D185" s="16">
        <f>SUM(ENERO:DICIEMBRE!D185)</f>
        <v>159</v>
      </c>
      <c r="E185" s="16">
        <f>SUM(ENERO:DICIEMBRE!E185)</f>
        <v>55</v>
      </c>
      <c r="F185" s="16">
        <f>SUM(ENERO:DICIEMBRE!F185)</f>
        <v>104</v>
      </c>
      <c r="G185" s="16">
        <f>SUM(ENERO:DICIEMBRE!G185)</f>
        <v>11</v>
      </c>
      <c r="H185" s="16">
        <f>SUM(ENERO:DICIEMBRE!H185)</f>
        <v>8</v>
      </c>
      <c r="I185" s="16">
        <f>SUM(ENERO:DICIEMBRE!I185)</f>
        <v>17</v>
      </c>
      <c r="J185" s="16">
        <f>SUM(ENERO:DICIEMBRE!J185)</f>
        <v>2</v>
      </c>
      <c r="K185" s="16">
        <f>SUM(ENERO:DICIEMBRE!K185)</f>
        <v>24</v>
      </c>
      <c r="L185" s="16">
        <f>SUM(ENERO:DICIEMBRE!L185)</f>
        <v>0</v>
      </c>
      <c r="M185" s="16">
        <f>SUM(ENERO:DICIEMBRE!M185)</f>
        <v>0</v>
      </c>
      <c r="N185" s="16">
        <f>SUM(ENERO:DICIEMBRE!N185)</f>
        <v>0</v>
      </c>
      <c r="O185" s="16">
        <f>SUM(ENERO:DICIEMBRE!O185)</f>
        <v>3</v>
      </c>
      <c r="P185" s="16">
        <f>SUM(ENERO:DICIEMBRE!P185)</f>
        <v>0</v>
      </c>
      <c r="Q185" s="16">
        <f>SUM(ENERO:DICIEMBRE!Q185)</f>
        <v>0</v>
      </c>
      <c r="R185" s="16">
        <f>SUM(ENERO:DICIEMBRE!R185)</f>
        <v>0</v>
      </c>
      <c r="S185" s="16">
        <f>SUM(ENERO:DICIEMBRE!S185)</f>
        <v>55</v>
      </c>
      <c r="T185" s="16">
        <f>SUM(ENERO:DICIEMBRE!T185)</f>
        <v>8</v>
      </c>
      <c r="U185" s="253"/>
      <c r="V185" s="16">
        <f>SUM(ENERO:DICIEMBRE!V185)</f>
        <v>9573215</v>
      </c>
    </row>
    <row r="186" spans="1:22" x14ac:dyDescent="0.2">
      <c r="A186" s="254" t="s">
        <v>274</v>
      </c>
      <c r="B186" s="255" t="s">
        <v>275</v>
      </c>
      <c r="C186" s="16">
        <f>SUM(ENERO:DICIEMBRE!C186)</f>
        <v>811</v>
      </c>
      <c r="D186" s="16">
        <f>SUM(ENERO:DICIEMBRE!D186)</f>
        <v>719</v>
      </c>
      <c r="E186" s="16">
        <f>SUM(ENERO:DICIEMBRE!E186)</f>
        <v>513</v>
      </c>
      <c r="F186" s="16">
        <f>SUM(ENERO:DICIEMBRE!F186)</f>
        <v>206</v>
      </c>
      <c r="G186" s="16">
        <f>SUM(ENERO:DICIEMBRE!G186)</f>
        <v>8</v>
      </c>
      <c r="H186" s="16">
        <f>SUM(ENERO:DICIEMBRE!H186)</f>
        <v>58</v>
      </c>
      <c r="I186" s="16">
        <f>SUM(ENERO:DICIEMBRE!I186)</f>
        <v>26</v>
      </c>
      <c r="J186" s="16">
        <f>SUM(ENERO:DICIEMBRE!J186)</f>
        <v>0</v>
      </c>
      <c r="K186" s="16">
        <f>SUM(ENERO:DICIEMBRE!K186)</f>
        <v>0</v>
      </c>
      <c r="L186" s="16">
        <f>SUM(ENERO:DICIEMBRE!L186)</f>
        <v>29</v>
      </c>
      <c r="M186" s="16">
        <f>SUM(ENERO:DICIEMBRE!M186)</f>
        <v>0</v>
      </c>
      <c r="N186" s="16">
        <f>SUM(ENERO:DICIEMBRE!N186)</f>
        <v>0</v>
      </c>
      <c r="O186" s="16">
        <f>SUM(ENERO:DICIEMBRE!O186)</f>
        <v>18</v>
      </c>
      <c r="P186" s="16">
        <f>SUM(ENERO:DICIEMBRE!P186)</f>
        <v>0</v>
      </c>
      <c r="Q186" s="16">
        <f>SUM(ENERO:DICIEMBRE!Q186)</f>
        <v>0</v>
      </c>
      <c r="R186" s="16">
        <f>SUM(ENERO:DICIEMBRE!R186)</f>
        <v>0</v>
      </c>
      <c r="S186" s="16">
        <f>SUM(ENERO:DICIEMBRE!S186)</f>
        <v>513</v>
      </c>
      <c r="T186" s="16">
        <f>SUM(ENERO:DICIEMBRE!T186)</f>
        <v>58</v>
      </c>
      <c r="U186" s="253"/>
      <c r="V186" s="16">
        <f>SUM(ENERO:DICIEMBRE!V186)</f>
        <v>129716805</v>
      </c>
    </row>
    <row r="187" spans="1:22" x14ac:dyDescent="0.2">
      <c r="A187" s="254" t="s">
        <v>276</v>
      </c>
      <c r="B187" s="255" t="s">
        <v>277</v>
      </c>
      <c r="C187" s="16">
        <f>SUM(ENERO:DICIEMBRE!C187)</f>
        <v>182</v>
      </c>
      <c r="D187" s="16">
        <f>SUM(ENERO:DICIEMBRE!D187)</f>
        <v>171</v>
      </c>
      <c r="E187" s="16">
        <f>SUM(ENERO:DICIEMBRE!E187)</f>
        <v>154</v>
      </c>
      <c r="F187" s="16">
        <f>SUM(ENERO:DICIEMBRE!F187)</f>
        <v>17</v>
      </c>
      <c r="G187" s="16">
        <f>SUM(ENERO:DICIEMBRE!G187)</f>
        <v>1</v>
      </c>
      <c r="H187" s="16">
        <f>SUM(ENERO:DICIEMBRE!H187)</f>
        <v>5</v>
      </c>
      <c r="I187" s="16">
        <f>SUM(ENERO:DICIEMBRE!I187)</f>
        <v>5</v>
      </c>
      <c r="J187" s="16">
        <f>SUM(ENERO:DICIEMBRE!J187)</f>
        <v>0</v>
      </c>
      <c r="K187" s="16">
        <f>SUM(ENERO:DICIEMBRE!K187)</f>
        <v>19</v>
      </c>
      <c r="L187" s="16">
        <f>SUM(ENERO:DICIEMBRE!L187)</f>
        <v>0</v>
      </c>
      <c r="M187" s="16">
        <f>SUM(ENERO:DICIEMBRE!M187)</f>
        <v>22</v>
      </c>
      <c r="N187" s="16">
        <f>SUM(ENERO:DICIEMBRE!N187)</f>
        <v>0</v>
      </c>
      <c r="O187" s="16">
        <f>SUM(ENERO:DICIEMBRE!O187)</f>
        <v>0</v>
      </c>
      <c r="P187" s="16">
        <f>SUM(ENERO:DICIEMBRE!P187)</f>
        <v>0</v>
      </c>
      <c r="Q187" s="16">
        <f>SUM(ENERO:DICIEMBRE!Q187)</f>
        <v>0</v>
      </c>
      <c r="R187" s="16">
        <f>SUM(ENERO:DICIEMBRE!R187)</f>
        <v>0</v>
      </c>
      <c r="S187" s="16">
        <f>SUM(ENERO:DICIEMBRE!S187)</f>
        <v>154</v>
      </c>
      <c r="T187" s="16">
        <f>SUM(ENERO:DICIEMBRE!T187)</f>
        <v>5</v>
      </c>
      <c r="U187" s="253"/>
      <c r="V187" s="16">
        <f>SUM(ENERO:DICIEMBRE!V187)</f>
        <v>37229670</v>
      </c>
    </row>
    <row r="188" spans="1:22" x14ac:dyDescent="0.2">
      <c r="A188" s="254" t="s">
        <v>278</v>
      </c>
      <c r="B188" s="255" t="s">
        <v>279</v>
      </c>
      <c r="C188" s="16">
        <f>SUM(ENERO:DICIEMBRE!C188)</f>
        <v>884</v>
      </c>
      <c r="D188" s="16">
        <f>SUM(ENERO:DICIEMBRE!D188)</f>
        <v>750</v>
      </c>
      <c r="E188" s="16">
        <f>SUM(ENERO:DICIEMBRE!E188)</f>
        <v>567</v>
      </c>
      <c r="F188" s="16">
        <f>SUM(ENERO:DICIEMBRE!F188)</f>
        <v>183</v>
      </c>
      <c r="G188" s="16">
        <f>SUM(ENERO:DICIEMBRE!G188)</f>
        <v>15</v>
      </c>
      <c r="H188" s="16">
        <f>SUM(ENERO:DICIEMBRE!H188)</f>
        <v>90</v>
      </c>
      <c r="I188" s="16">
        <f>SUM(ENERO:DICIEMBRE!I188)</f>
        <v>29</v>
      </c>
      <c r="J188" s="16">
        <f>SUM(ENERO:DICIEMBRE!J188)</f>
        <v>0</v>
      </c>
      <c r="K188" s="16">
        <f>SUM(ENERO:DICIEMBRE!K188)</f>
        <v>17</v>
      </c>
      <c r="L188" s="16">
        <f>SUM(ENERO:DICIEMBRE!L188)</f>
        <v>27</v>
      </c>
      <c r="M188" s="16">
        <f>SUM(ENERO:DICIEMBRE!M188)</f>
        <v>0</v>
      </c>
      <c r="N188" s="16">
        <f>SUM(ENERO:DICIEMBRE!N188)</f>
        <v>0</v>
      </c>
      <c r="O188" s="16">
        <f>SUM(ENERO:DICIEMBRE!O188)</f>
        <v>0</v>
      </c>
      <c r="P188" s="16">
        <f>SUM(ENERO:DICIEMBRE!P188)</f>
        <v>0</v>
      </c>
      <c r="Q188" s="16">
        <f>SUM(ENERO:DICIEMBRE!Q188)</f>
        <v>0</v>
      </c>
      <c r="R188" s="16">
        <f>SUM(ENERO:DICIEMBRE!R188)</f>
        <v>0</v>
      </c>
      <c r="S188" s="16">
        <f>SUM(ENERO:DICIEMBRE!S188)</f>
        <v>567</v>
      </c>
      <c r="T188" s="16">
        <f>SUM(ENERO:DICIEMBRE!T188)</f>
        <v>90</v>
      </c>
      <c r="U188" s="253"/>
      <c r="V188" s="16">
        <f>SUM(ENERO:DICIEMBRE!V188)</f>
        <v>125375695</v>
      </c>
    </row>
    <row r="189" spans="1:22" x14ac:dyDescent="0.2">
      <c r="A189" s="257" t="s">
        <v>280</v>
      </c>
      <c r="B189" s="255" t="s">
        <v>281</v>
      </c>
      <c r="C189" s="16">
        <f>SUM(ENERO:DICIEMBRE!C189)</f>
        <v>1075</v>
      </c>
      <c r="D189" s="16">
        <f>SUM(ENERO:DICIEMBRE!D189)</f>
        <v>1051</v>
      </c>
      <c r="E189" s="251">
        <f>SUM(E190:E192)</f>
        <v>377</v>
      </c>
      <c r="F189" s="251">
        <f>SUM(F190:F192)</f>
        <v>674</v>
      </c>
      <c r="G189" s="251">
        <f t="shared" ref="G189:Q189" si="6">SUM(G190:G192)</f>
        <v>24</v>
      </c>
      <c r="H189" s="251">
        <f t="shared" si="6"/>
        <v>0</v>
      </c>
      <c r="I189" s="251">
        <f t="shared" si="6"/>
        <v>0</v>
      </c>
      <c r="J189" s="251">
        <f t="shared" si="6"/>
        <v>0</v>
      </c>
      <c r="K189" s="256"/>
      <c r="L189" s="251">
        <f t="shared" si="6"/>
        <v>0</v>
      </c>
      <c r="M189" s="251">
        <f t="shared" si="6"/>
        <v>0</v>
      </c>
      <c r="N189" s="251">
        <f t="shared" si="6"/>
        <v>0</v>
      </c>
      <c r="O189" s="251">
        <f t="shared" si="6"/>
        <v>0</v>
      </c>
      <c r="P189" s="251">
        <f t="shared" si="6"/>
        <v>0</v>
      </c>
      <c r="Q189" s="251">
        <f t="shared" si="6"/>
        <v>0</v>
      </c>
      <c r="R189" s="251">
        <f>SUM(R190:R192)</f>
        <v>0</v>
      </c>
      <c r="S189" s="251">
        <f>SUM(S190:S192)</f>
        <v>751</v>
      </c>
      <c r="T189" s="251">
        <f>SUM(T190:T192)</f>
        <v>0</v>
      </c>
      <c r="U189" s="253"/>
      <c r="V189" s="251">
        <f>SUM(V190:V192)</f>
        <v>62045620</v>
      </c>
    </row>
    <row r="190" spans="1:22" x14ac:dyDescent="0.2">
      <c r="A190" s="258"/>
      <c r="B190" s="259" t="s">
        <v>282</v>
      </c>
      <c r="C190" s="16">
        <f>SUM(ENERO:DICIEMBRE!C190)</f>
        <v>1072</v>
      </c>
      <c r="D190" s="16">
        <f>SUM(ENERO:DICIEMBRE!D190)</f>
        <v>1048</v>
      </c>
      <c r="E190" s="16">
        <f>SUM(ENERO:DICIEMBRE!E190)</f>
        <v>375</v>
      </c>
      <c r="F190" s="16">
        <f>SUM(ENERO:DICIEMBRE!F190)</f>
        <v>673</v>
      </c>
      <c r="G190" s="16">
        <f>SUM(ENERO:DICIEMBRE!G190)</f>
        <v>24</v>
      </c>
      <c r="H190" s="16">
        <f>SUM(ENERO:DICIEMBRE!H190)</f>
        <v>0</v>
      </c>
      <c r="I190" s="16">
        <f>SUM(ENERO:DICIEMBRE!I190)</f>
        <v>0</v>
      </c>
      <c r="J190" s="16">
        <f>SUM(ENERO:DICIEMBRE!J190)</f>
        <v>0</v>
      </c>
      <c r="K190" s="256"/>
      <c r="L190" s="16">
        <f>SUM(ENERO:DICIEMBRE!L190)</f>
        <v>0</v>
      </c>
      <c r="M190" s="16">
        <f>SUM(ENERO:DICIEMBRE!M190)</f>
        <v>0</v>
      </c>
      <c r="N190" s="16">
        <f>SUM(ENERO:DICIEMBRE!N190)</f>
        <v>0</v>
      </c>
      <c r="O190" s="16">
        <f>SUM(ENERO:DICIEMBRE!O190)</f>
        <v>0</v>
      </c>
      <c r="P190" s="16">
        <f>SUM(ENERO:DICIEMBRE!P190)</f>
        <v>0</v>
      </c>
      <c r="Q190" s="16">
        <f>SUM(ENERO:DICIEMBRE!Q190)</f>
        <v>0</v>
      </c>
      <c r="R190" s="16">
        <f>SUM(ENERO:DICIEMBRE!R190)</f>
        <v>0</v>
      </c>
      <c r="S190" s="16">
        <f>SUM(ENERO:DICIEMBRE!S190)</f>
        <v>375</v>
      </c>
      <c r="T190" s="16">
        <f>SUM(ENERO:DICIEMBRE!T190)</f>
        <v>0</v>
      </c>
      <c r="U190" s="260"/>
      <c r="V190" s="16">
        <f>SUM(ENERO:DICIEMBRE!V190)</f>
        <v>61635000</v>
      </c>
    </row>
    <row r="191" spans="1:22" x14ac:dyDescent="0.2">
      <c r="A191" s="258"/>
      <c r="B191" s="259" t="s">
        <v>283</v>
      </c>
      <c r="C191" s="16">
        <f>SUM(ENERO:DICIEMBRE!C191)</f>
        <v>2</v>
      </c>
      <c r="D191" s="16">
        <f>SUM(ENERO:DICIEMBRE!D191)</f>
        <v>2</v>
      </c>
      <c r="E191" s="16">
        <f>SUM(ENERO:DICIEMBRE!E191)</f>
        <v>1</v>
      </c>
      <c r="F191" s="16">
        <f>SUM(ENERO:DICIEMBRE!F191)</f>
        <v>1</v>
      </c>
      <c r="G191" s="16">
        <f>SUM(ENERO:DICIEMBRE!G191)</f>
        <v>0</v>
      </c>
      <c r="H191" s="16">
        <f>SUM(ENERO:DICIEMBRE!H191)</f>
        <v>0</v>
      </c>
      <c r="I191" s="16">
        <f>SUM(ENERO:DICIEMBRE!I191)</f>
        <v>0</v>
      </c>
      <c r="J191" s="16">
        <f>SUM(ENERO:DICIEMBRE!J191)</f>
        <v>0</v>
      </c>
      <c r="K191" s="256"/>
      <c r="L191" s="16">
        <f>SUM(ENERO:DICIEMBRE!L191)</f>
        <v>0</v>
      </c>
      <c r="M191" s="16">
        <f>SUM(ENERO:DICIEMBRE!M191)</f>
        <v>0</v>
      </c>
      <c r="N191" s="16">
        <f>SUM(ENERO:DICIEMBRE!N191)</f>
        <v>0</v>
      </c>
      <c r="O191" s="16">
        <f>SUM(ENERO:DICIEMBRE!O191)</f>
        <v>0</v>
      </c>
      <c r="P191" s="16">
        <f>SUM(ENERO:DICIEMBRE!P191)</f>
        <v>0</v>
      </c>
      <c r="Q191" s="16">
        <f>SUM(ENERO:DICIEMBRE!Q191)</f>
        <v>0</v>
      </c>
      <c r="R191" s="16">
        <f>SUM(ENERO:DICIEMBRE!R191)</f>
        <v>0</v>
      </c>
      <c r="S191" s="16">
        <f>SUM(ENERO:DICIEMBRE!S191)</f>
        <v>375</v>
      </c>
      <c r="T191" s="16">
        <f>SUM(ENERO:DICIEMBRE!T191)</f>
        <v>0</v>
      </c>
      <c r="U191" s="260"/>
      <c r="V191" s="16">
        <f>SUM(ENERO:DICIEMBRE!V191)</f>
        <v>322980</v>
      </c>
    </row>
    <row r="192" spans="1:22" x14ac:dyDescent="0.2">
      <c r="A192" s="258"/>
      <c r="B192" s="259" t="s">
        <v>284</v>
      </c>
      <c r="C192" s="16">
        <f>SUM(ENERO:DICIEMBRE!C192)</f>
        <v>1</v>
      </c>
      <c r="D192" s="16">
        <f>SUM(ENERO:DICIEMBRE!D192)</f>
        <v>1</v>
      </c>
      <c r="E192" s="16">
        <f>SUM(ENERO:DICIEMBRE!E192)</f>
        <v>1</v>
      </c>
      <c r="F192" s="16">
        <f>SUM(ENERO:DICIEMBRE!F192)</f>
        <v>0</v>
      </c>
      <c r="G192" s="16">
        <f>SUM(ENERO:DICIEMBRE!G192)</f>
        <v>0</v>
      </c>
      <c r="H192" s="16">
        <f>SUM(ENERO:DICIEMBRE!H192)</f>
        <v>0</v>
      </c>
      <c r="I192" s="16">
        <f>SUM(ENERO:DICIEMBRE!I192)</f>
        <v>0</v>
      </c>
      <c r="J192" s="16">
        <f>SUM(ENERO:DICIEMBRE!J192)</f>
        <v>0</v>
      </c>
      <c r="K192" s="256"/>
      <c r="L192" s="16">
        <f>SUM(ENERO:DICIEMBRE!L192)</f>
        <v>0</v>
      </c>
      <c r="M192" s="16">
        <f>SUM(ENERO:DICIEMBRE!M192)</f>
        <v>0</v>
      </c>
      <c r="N192" s="16">
        <f>SUM(ENERO:DICIEMBRE!N192)</f>
        <v>0</v>
      </c>
      <c r="O192" s="16">
        <f>SUM(ENERO:DICIEMBRE!O192)</f>
        <v>0</v>
      </c>
      <c r="P192" s="16">
        <f>SUM(ENERO:DICIEMBRE!P192)</f>
        <v>0</v>
      </c>
      <c r="Q192" s="16">
        <f>SUM(ENERO:DICIEMBRE!Q192)</f>
        <v>0</v>
      </c>
      <c r="R192" s="16">
        <f>SUM(ENERO:DICIEMBRE!R192)</f>
        <v>0</v>
      </c>
      <c r="S192" s="16">
        <f>SUM(ENERO:DICIEMBRE!S192)</f>
        <v>1</v>
      </c>
      <c r="T192" s="16">
        <f>SUM(ENERO:DICIEMBRE!T192)</f>
        <v>0</v>
      </c>
      <c r="U192" s="260"/>
      <c r="V192" s="16">
        <f>SUM(ENERO:DICIEMBRE!V192)</f>
        <v>87640</v>
      </c>
    </row>
    <row r="193" spans="1:28" x14ac:dyDescent="0.2">
      <c r="A193" s="254" t="s">
        <v>285</v>
      </c>
      <c r="B193" s="255" t="s">
        <v>286</v>
      </c>
      <c r="C193" s="16">
        <f>SUM(ENERO:DICIEMBRE!C193)</f>
        <v>1221</v>
      </c>
      <c r="D193" s="16">
        <f>SUM(ENERO:DICIEMBRE!D193)</f>
        <v>1103</v>
      </c>
      <c r="E193" s="16">
        <f>SUM(ENERO:DICIEMBRE!E193)</f>
        <v>999</v>
      </c>
      <c r="F193" s="16">
        <f>SUM(ENERO:DICIEMBRE!F193)</f>
        <v>104</v>
      </c>
      <c r="G193" s="16">
        <f>SUM(ENERO:DICIEMBRE!G193)</f>
        <v>23</v>
      </c>
      <c r="H193" s="16">
        <f>SUM(ENERO:DICIEMBRE!H193)</f>
        <v>82</v>
      </c>
      <c r="I193" s="16">
        <f>SUM(ENERO:DICIEMBRE!I193)</f>
        <v>12</v>
      </c>
      <c r="J193" s="16">
        <f>SUM(ENERO:DICIEMBRE!J193)</f>
        <v>1</v>
      </c>
      <c r="K193" s="16">
        <f>SUM(ENERO:DICIEMBRE!K193)</f>
        <v>99</v>
      </c>
      <c r="L193" s="16">
        <f>SUM(ENERO:DICIEMBRE!L193)</f>
        <v>29</v>
      </c>
      <c r="M193" s="16">
        <f>SUM(ENERO:DICIEMBRE!M193)</f>
        <v>129</v>
      </c>
      <c r="N193" s="16">
        <f>SUM(ENERO:DICIEMBRE!N193)</f>
        <v>0</v>
      </c>
      <c r="O193" s="16">
        <f>SUM(ENERO:DICIEMBRE!O193)</f>
        <v>19</v>
      </c>
      <c r="P193" s="16">
        <f>SUM(ENERO:DICIEMBRE!P193)</f>
        <v>0</v>
      </c>
      <c r="Q193" s="16">
        <f>SUM(ENERO:DICIEMBRE!Q193)</f>
        <v>0</v>
      </c>
      <c r="R193" s="16">
        <f>SUM(ENERO:DICIEMBRE!R193)</f>
        <v>0</v>
      </c>
      <c r="S193" s="16">
        <f>SUM(ENERO:DICIEMBRE!S193)</f>
        <v>999</v>
      </c>
      <c r="T193" s="16">
        <f>SUM(ENERO:DICIEMBRE!T193)</f>
        <v>82</v>
      </c>
      <c r="U193" s="260"/>
      <c r="V193" s="16">
        <f>SUM(ENERO:DICIEMBRE!V193)</f>
        <v>410085800</v>
      </c>
    </row>
    <row r="194" spans="1:28" x14ac:dyDescent="0.2">
      <c r="A194" s="254" t="s">
        <v>287</v>
      </c>
      <c r="B194" s="255" t="s">
        <v>288</v>
      </c>
      <c r="C194" s="16">
        <f>SUM(ENERO:DICIEMBRE!C194)</f>
        <v>983</v>
      </c>
      <c r="D194" s="16">
        <f>SUM(ENERO:DICIEMBRE!D194)</f>
        <v>582</v>
      </c>
      <c r="E194" s="16">
        <f>SUM(ENERO:DICIEMBRE!E194)</f>
        <v>577</v>
      </c>
      <c r="F194" s="16">
        <f>SUM(ENERO:DICIEMBRE!F194)</f>
        <v>5</v>
      </c>
      <c r="G194" s="16">
        <f>SUM(ENERO:DICIEMBRE!G194)</f>
        <v>1</v>
      </c>
      <c r="H194" s="16">
        <f>SUM(ENERO:DICIEMBRE!H194)</f>
        <v>398</v>
      </c>
      <c r="I194" s="16">
        <f>SUM(ENERO:DICIEMBRE!I194)</f>
        <v>1</v>
      </c>
      <c r="J194" s="16">
        <f>SUM(ENERO:DICIEMBRE!J194)</f>
        <v>1</v>
      </c>
      <c r="K194" s="16">
        <f>SUM(ENERO:DICIEMBRE!K194)</f>
        <v>962</v>
      </c>
      <c r="L194" s="16">
        <f>SUM(ENERO:DICIEMBRE!L194)</f>
        <v>0</v>
      </c>
      <c r="M194" s="16">
        <f>SUM(ENERO:DICIEMBRE!M194)</f>
        <v>0</v>
      </c>
      <c r="N194" s="16">
        <f>SUM(ENERO:DICIEMBRE!N194)</f>
        <v>0</v>
      </c>
      <c r="O194" s="16">
        <f>SUM(ENERO:DICIEMBRE!O194)</f>
        <v>0</v>
      </c>
      <c r="P194" s="16">
        <f>SUM(ENERO:DICIEMBRE!P194)</f>
        <v>0</v>
      </c>
      <c r="Q194" s="16">
        <f>SUM(ENERO:DICIEMBRE!Q194)</f>
        <v>0</v>
      </c>
      <c r="R194" s="16">
        <f>SUM(ENERO:DICIEMBRE!R194)</f>
        <v>0</v>
      </c>
      <c r="S194" s="16">
        <f>SUM(ENERO:DICIEMBRE!S194)</f>
        <v>553</v>
      </c>
      <c r="T194" s="16">
        <f>SUM(ENERO:DICIEMBRE!T194)</f>
        <v>398</v>
      </c>
      <c r="U194" s="260"/>
      <c r="V194" s="16">
        <f>SUM(ENERO:DICIEMBRE!V194)</f>
        <v>18834000</v>
      </c>
    </row>
    <row r="195" spans="1:28" x14ac:dyDescent="0.2">
      <c r="A195" s="261" t="s">
        <v>287</v>
      </c>
      <c r="B195" s="262" t="s">
        <v>289</v>
      </c>
      <c r="C195" s="16">
        <f>SUM(ENERO:DICIEMBRE!C195)</f>
        <v>87</v>
      </c>
      <c r="D195" s="16">
        <f>SUM(ENERO:DICIEMBRE!D195)</f>
        <v>39</v>
      </c>
      <c r="E195" s="16">
        <f>SUM(ENERO:DICIEMBRE!E195)</f>
        <v>36</v>
      </c>
      <c r="F195" s="16">
        <f>SUM(ENERO:DICIEMBRE!F195)</f>
        <v>3</v>
      </c>
      <c r="G195" s="16">
        <f>SUM(ENERO:DICIEMBRE!G195)</f>
        <v>1</v>
      </c>
      <c r="H195" s="16">
        <f>SUM(ENERO:DICIEMBRE!H195)</f>
        <v>47</v>
      </c>
      <c r="I195" s="16">
        <f>SUM(ENERO:DICIEMBRE!I195)</f>
        <v>0</v>
      </c>
      <c r="J195" s="16">
        <f>SUM(ENERO:DICIEMBRE!J195)</f>
        <v>0</v>
      </c>
      <c r="K195" s="263"/>
      <c r="L195" s="16">
        <f>SUM(ENERO:DICIEMBRE!L195)</f>
        <v>0</v>
      </c>
      <c r="M195" s="16">
        <f>SUM(ENERO:DICIEMBRE!M195)</f>
        <v>0</v>
      </c>
      <c r="N195" s="16">
        <f>SUM(ENERO:DICIEMBRE!N195)</f>
        <v>0</v>
      </c>
      <c r="O195" s="16">
        <f>SUM(ENERO:DICIEMBRE!O195)</f>
        <v>0</v>
      </c>
      <c r="P195" s="16">
        <f>SUM(ENERO:DICIEMBRE!P195)</f>
        <v>0</v>
      </c>
      <c r="Q195" s="16">
        <f>SUM(ENERO:DICIEMBRE!Q195)</f>
        <v>0</v>
      </c>
      <c r="R195" s="16">
        <f>SUM(ENERO:DICIEMBRE!R195)</f>
        <v>0</v>
      </c>
      <c r="S195" s="253"/>
      <c r="T195" s="253"/>
      <c r="U195" s="16">
        <f>SUM(ENERO:DICIEMBRE!U195)</f>
        <v>87</v>
      </c>
      <c r="V195" s="16">
        <f>SUM(ENERO:DICIEMBRE!V195)</f>
        <v>2615040</v>
      </c>
    </row>
    <row r="196" spans="1:28" s="3" customFormat="1" x14ac:dyDescent="0.2">
      <c r="A196" s="637" t="s">
        <v>290</v>
      </c>
      <c r="B196" s="637"/>
      <c r="C196" s="265">
        <f t="shared" ref="C196:J196" si="7">SUM(C176:C189)+C193+C194+C195</f>
        <v>12028</v>
      </c>
      <c r="D196" s="265">
        <f t="shared" si="7"/>
        <v>10078</v>
      </c>
      <c r="E196" s="265">
        <f t="shared" si="7"/>
        <v>7836</v>
      </c>
      <c r="F196" s="265">
        <f t="shared" si="7"/>
        <v>2242</v>
      </c>
      <c r="G196" s="265">
        <f t="shared" si="7"/>
        <v>168</v>
      </c>
      <c r="H196" s="265">
        <f t="shared" si="7"/>
        <v>1541</v>
      </c>
      <c r="I196" s="265">
        <f t="shared" si="7"/>
        <v>227</v>
      </c>
      <c r="J196" s="265">
        <f t="shared" si="7"/>
        <v>14</v>
      </c>
      <c r="K196" s="265">
        <f t="shared" ref="K196" si="8">SUM(K176:K195)</f>
        <v>2937</v>
      </c>
      <c r="L196" s="265">
        <f t="shared" ref="L196:R196" si="9">SUM(L176:L189)+L193+L194+L195</f>
        <v>145</v>
      </c>
      <c r="M196" s="265">
        <f t="shared" si="9"/>
        <v>1170</v>
      </c>
      <c r="N196" s="265">
        <f t="shared" si="9"/>
        <v>0</v>
      </c>
      <c r="O196" s="265">
        <f t="shared" si="9"/>
        <v>344</v>
      </c>
      <c r="P196" s="265">
        <f t="shared" si="9"/>
        <v>0</v>
      </c>
      <c r="Q196" s="265">
        <f t="shared" si="9"/>
        <v>0</v>
      </c>
      <c r="R196" s="265">
        <f t="shared" si="9"/>
        <v>0</v>
      </c>
      <c r="S196" s="265">
        <f>SUM(S176:S189)+S193+S194</f>
        <v>8150</v>
      </c>
      <c r="T196" s="265">
        <f>SUM(T176:T189)+T193+T194</f>
        <v>1494</v>
      </c>
      <c r="U196" s="265">
        <f>SUM(U195)</f>
        <v>87</v>
      </c>
      <c r="V196" s="265">
        <f>SUM(V176:V189)+V193+V194+V195</f>
        <v>2348153725</v>
      </c>
    </row>
    <row r="197" spans="1:28" x14ac:dyDescent="0.2">
      <c r="A197" s="668" t="s">
        <v>291</v>
      </c>
      <c r="B197" s="668"/>
      <c r="C197" s="668"/>
      <c r="D197" s="668"/>
      <c r="E197" s="668"/>
      <c r="F197" s="668"/>
    </row>
    <row r="198" spans="1:28" ht="51" x14ac:dyDescent="0.2">
      <c r="A198" s="575" t="s">
        <v>292</v>
      </c>
      <c r="B198" s="650"/>
      <c r="C198" s="581" t="s">
        <v>157</v>
      </c>
      <c r="D198" s="581" t="s">
        <v>293</v>
      </c>
      <c r="E198" s="621" t="s">
        <v>294</v>
      </c>
      <c r="F198" s="621" t="s">
        <v>295</v>
      </c>
      <c r="G198" s="246" t="s">
        <v>296</v>
      </c>
      <c r="H198" s="246" t="s">
        <v>297</v>
      </c>
      <c r="I198" s="246" t="s">
        <v>298</v>
      </c>
      <c r="J198" s="266" t="s">
        <v>298</v>
      </c>
    </row>
    <row r="199" spans="1:28" ht="25.5" x14ac:dyDescent="0.2">
      <c r="A199" s="579"/>
      <c r="B199" s="652"/>
      <c r="C199" s="583"/>
      <c r="D199" s="583"/>
      <c r="E199" s="623"/>
      <c r="F199" s="623"/>
      <c r="G199" s="267" t="s">
        <v>294</v>
      </c>
      <c r="H199" s="267" t="s">
        <v>295</v>
      </c>
      <c r="I199" s="267" t="s">
        <v>294</v>
      </c>
      <c r="J199" s="268" t="s">
        <v>295</v>
      </c>
      <c r="S199" s="3"/>
      <c r="T199" s="3"/>
      <c r="U199" s="3"/>
      <c r="V199" s="3"/>
    </row>
    <row r="200" spans="1:28" x14ac:dyDescent="0.2">
      <c r="A200" s="640" t="s">
        <v>299</v>
      </c>
      <c r="B200" s="664"/>
      <c r="C200" s="269">
        <f>SUM(E200:F200)</f>
        <v>4385</v>
      </c>
      <c r="D200" s="16">
        <f>SUM(ENERO:DICIEMBRE!D200)</f>
        <v>2606</v>
      </c>
      <c r="E200" s="16">
        <f>SUM(ENERO:DICIEMBRE!E200)</f>
        <v>571</v>
      </c>
      <c r="F200" s="16">
        <f>SUM(ENERO:DICIEMBRE!F200)</f>
        <v>3814</v>
      </c>
      <c r="G200" s="16">
        <f>SUM(ENERO:DICIEMBRE!G200)</f>
        <v>0</v>
      </c>
      <c r="H200" s="16">
        <f>SUM(ENERO:DICIEMBRE!H200)</f>
        <v>0</v>
      </c>
      <c r="I200" s="16">
        <f>SUM(ENERO:DICIEMBRE!I200)</f>
        <v>0</v>
      </c>
      <c r="J200" s="16">
        <f>SUM(ENERO:DICIEMBRE!J200)</f>
        <v>0</v>
      </c>
      <c r="K200" s="270" t="str">
        <f>AA200</f>
        <v/>
      </c>
      <c r="AA200" s="271" t="str">
        <f>IF(C200&lt;D200,"Beneficiarios MAI no puede ser mayor al TOTAL","")</f>
        <v/>
      </c>
      <c r="AB200" s="271">
        <f>IF(C200&lt;D200,1,0)</f>
        <v>0</v>
      </c>
    </row>
    <row r="201" spans="1:28" x14ac:dyDescent="0.2">
      <c r="A201" s="689" t="s">
        <v>300</v>
      </c>
      <c r="B201" s="690"/>
      <c r="C201" s="272">
        <f>SUM(E201:F201)</f>
        <v>2576</v>
      </c>
      <c r="D201" s="16">
        <f>SUM(ENERO:DICIEMBRE!D201)</f>
        <v>2062</v>
      </c>
      <c r="E201" s="16">
        <f>SUM(ENERO:DICIEMBRE!E201)</f>
        <v>441</v>
      </c>
      <c r="F201" s="16">
        <f>SUM(ENERO:DICIEMBRE!F201)</f>
        <v>2135</v>
      </c>
      <c r="G201" s="16">
        <f>SUM(ENERO:DICIEMBRE!G201)</f>
        <v>0</v>
      </c>
      <c r="H201" s="16">
        <f>SUM(ENERO:DICIEMBRE!H201)</f>
        <v>0</v>
      </c>
      <c r="I201" s="16">
        <f>SUM(ENERO:DICIEMBRE!I201)</f>
        <v>0</v>
      </c>
      <c r="J201" s="16">
        <f>SUM(ENERO:DICIEMBRE!J201)</f>
        <v>0</v>
      </c>
      <c r="K201" s="270" t="str">
        <f>AA201</f>
        <v/>
      </c>
      <c r="S201" s="3"/>
      <c r="T201" s="3"/>
      <c r="V201" s="3"/>
      <c r="AA201" s="271" t="str">
        <f>IF(C201&lt;D201,"Beneficiarios MAI no puede ser mayor al TOTAL","")</f>
        <v/>
      </c>
      <c r="AB201" s="271">
        <f>IF(C201&lt;D201,1,0)</f>
        <v>0</v>
      </c>
    </row>
    <row r="202" spans="1:28" x14ac:dyDescent="0.2">
      <c r="A202" s="691" t="s">
        <v>301</v>
      </c>
      <c r="B202" s="273" t="s">
        <v>302</v>
      </c>
      <c r="C202" s="274">
        <f>SUM(E202:F202)</f>
        <v>2125</v>
      </c>
      <c r="D202" s="16">
        <f>SUM(ENERO:DICIEMBRE!D202)</f>
        <v>1966</v>
      </c>
      <c r="E202" s="16">
        <f>SUM(ENERO:DICIEMBRE!E202)</f>
        <v>119</v>
      </c>
      <c r="F202" s="16">
        <f>SUM(ENERO:DICIEMBRE!F202)</f>
        <v>2006</v>
      </c>
      <c r="G202" s="16">
        <f>SUM(ENERO:DICIEMBRE!G202)</f>
        <v>0</v>
      </c>
      <c r="H202" s="16">
        <f>SUM(ENERO:DICIEMBRE!H202)</f>
        <v>0</v>
      </c>
      <c r="I202" s="16">
        <f>SUM(ENERO:DICIEMBRE!I202)</f>
        <v>0</v>
      </c>
      <c r="J202" s="16">
        <f>SUM(ENERO:DICIEMBRE!J202)</f>
        <v>0</v>
      </c>
      <c r="K202" s="270" t="str">
        <f>AA202</f>
        <v/>
      </c>
      <c r="AA202" s="271" t="str">
        <f>IF(C202&lt;D202,"Beneficiarios MAI no puede ser mayor al TOTAL","")</f>
        <v/>
      </c>
      <c r="AB202" s="271">
        <f>IF(C202&lt;D202,1,0)</f>
        <v>0</v>
      </c>
    </row>
    <row r="203" spans="1:28" x14ac:dyDescent="0.2">
      <c r="A203" s="692"/>
      <c r="B203" s="275" t="s">
        <v>303</v>
      </c>
      <c r="C203" s="272">
        <f>SUM(E203:F203)</f>
        <v>5</v>
      </c>
      <c r="D203" s="16">
        <f>SUM(ENERO:DICIEMBRE!D203)</f>
        <v>5</v>
      </c>
      <c r="E203" s="16">
        <f>SUM(ENERO:DICIEMBRE!E203)</f>
        <v>0</v>
      </c>
      <c r="F203" s="16">
        <f>SUM(ENERO:DICIEMBRE!F203)</f>
        <v>5</v>
      </c>
      <c r="G203" s="16">
        <f>SUM(ENERO:DICIEMBRE!G203)</f>
        <v>0</v>
      </c>
      <c r="H203" s="16">
        <f>SUM(ENERO:DICIEMBRE!H203)</f>
        <v>0</v>
      </c>
      <c r="I203" s="16">
        <f>SUM(ENERO:DICIEMBRE!I203)</f>
        <v>0</v>
      </c>
      <c r="J203" s="16">
        <f>SUM(ENERO:DICIEMBRE!J203)</f>
        <v>0</v>
      </c>
      <c r="K203" s="270" t="str">
        <f>AA203</f>
        <v/>
      </c>
      <c r="AA203" s="271" t="str">
        <f>IF(C203&lt;D203,"Beneficiarios MAI no puede ser mayor al TOTAL","")</f>
        <v/>
      </c>
      <c r="AB203" s="271">
        <f>IF(C203&lt;D203,1,0)</f>
        <v>0</v>
      </c>
    </row>
    <row r="204" spans="1:28" x14ac:dyDescent="0.2">
      <c r="A204" s="668" t="s">
        <v>304</v>
      </c>
      <c r="B204" s="668"/>
      <c r="C204" s="276"/>
      <c r="D204" s="276"/>
      <c r="E204" s="2"/>
      <c r="F204" s="2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1:28" x14ac:dyDescent="0.2">
      <c r="A205" s="693" t="s">
        <v>305</v>
      </c>
      <c r="B205" s="694"/>
      <c r="C205" s="581" t="s">
        <v>5</v>
      </c>
      <c r="D205" s="599" t="s">
        <v>6</v>
      </c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5"/>
    </row>
    <row r="206" spans="1:28" x14ac:dyDescent="0.2">
      <c r="A206" s="695"/>
      <c r="B206" s="696"/>
      <c r="C206" s="583"/>
      <c r="D206" s="600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5"/>
    </row>
    <row r="207" spans="1:28" x14ac:dyDescent="0.2">
      <c r="A207" s="679" t="s">
        <v>306</v>
      </c>
      <c r="B207" s="680"/>
      <c r="C207" s="16">
        <f>SUM(ENERO:DICIEMBRE!C207)</f>
        <v>54</v>
      </c>
      <c r="D207" s="16">
        <f>SUM(ENERO:DICIEMBRE!D207)</f>
        <v>54</v>
      </c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5"/>
      <c r="U207" s="105"/>
    </row>
    <row r="208" spans="1:28" x14ac:dyDescent="0.2">
      <c r="A208" s="681" t="s">
        <v>307</v>
      </c>
      <c r="B208" s="681"/>
      <c r="C208" s="16">
        <f>SUM(ENERO:DICIEMBRE!C208)</f>
        <v>50</v>
      </c>
      <c r="D208" s="16">
        <f>SUM(ENERO:DICIEMBRE!D208)</f>
        <v>50</v>
      </c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5"/>
    </row>
    <row r="209" spans="1:22" x14ac:dyDescent="0.2">
      <c r="A209" s="682" t="s">
        <v>308</v>
      </c>
      <c r="B209" s="682"/>
      <c r="C209" s="281"/>
      <c r="D209" s="282"/>
      <c r="E209" s="282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5"/>
      <c r="S209" s="104"/>
      <c r="T209" s="104"/>
    </row>
    <row r="210" spans="1:22" x14ac:dyDescent="0.2">
      <c r="A210" s="683" t="s">
        <v>226</v>
      </c>
      <c r="B210" s="684"/>
      <c r="C210" s="581" t="s">
        <v>157</v>
      </c>
      <c r="D210" s="613" t="s">
        <v>227</v>
      </c>
      <c r="E210" s="614"/>
      <c r="F210" s="614"/>
      <c r="G210" s="614"/>
      <c r="H210" s="615" t="s">
        <v>169</v>
      </c>
      <c r="I210" s="616"/>
      <c r="J210" s="617"/>
      <c r="K210" s="697" t="s">
        <v>170</v>
      </c>
      <c r="L210" s="633"/>
      <c r="M210" s="633"/>
      <c r="N210" s="621" t="s">
        <v>171</v>
      </c>
      <c r="O210" s="624" t="s">
        <v>172</v>
      </c>
      <c r="P210" s="625"/>
      <c r="Q210" s="593" t="s">
        <v>173</v>
      </c>
    </row>
    <row r="211" spans="1:22" s="123" customFormat="1" x14ac:dyDescent="0.2">
      <c r="A211" s="685"/>
      <c r="B211" s="686"/>
      <c r="C211" s="582"/>
      <c r="D211" s="644" t="s">
        <v>175</v>
      </c>
      <c r="E211" s="639" t="s">
        <v>176</v>
      </c>
      <c r="F211" s="639"/>
      <c r="G211" s="603" t="s">
        <v>236</v>
      </c>
      <c r="H211" s="605" t="s">
        <v>178</v>
      </c>
      <c r="I211" s="607" t="s">
        <v>179</v>
      </c>
      <c r="J211" s="609" t="s">
        <v>180</v>
      </c>
      <c r="K211" s="611" t="s">
        <v>309</v>
      </c>
      <c r="L211" s="612" t="s">
        <v>182</v>
      </c>
      <c r="M211" s="626" t="s">
        <v>183</v>
      </c>
      <c r="N211" s="622"/>
      <c r="O211" s="627" t="s">
        <v>184</v>
      </c>
      <c r="P211" s="628" t="s">
        <v>185</v>
      </c>
      <c r="Q211" s="594"/>
      <c r="S211" s="5"/>
      <c r="T211" s="5"/>
      <c r="U211" s="5"/>
      <c r="V211" s="5"/>
    </row>
    <row r="212" spans="1:22" s="123" customFormat="1" x14ac:dyDescent="0.2">
      <c r="A212" s="687"/>
      <c r="B212" s="688"/>
      <c r="C212" s="583"/>
      <c r="D212" s="645"/>
      <c r="E212" s="210" t="s">
        <v>186</v>
      </c>
      <c r="F212" s="131" t="s">
        <v>187</v>
      </c>
      <c r="G212" s="604"/>
      <c r="H212" s="606"/>
      <c r="I212" s="608"/>
      <c r="J212" s="610"/>
      <c r="K212" s="611"/>
      <c r="L212" s="612"/>
      <c r="M212" s="626"/>
      <c r="N212" s="623"/>
      <c r="O212" s="627"/>
      <c r="P212" s="628"/>
      <c r="Q212" s="595"/>
      <c r="S212" s="5"/>
      <c r="T212" s="5"/>
      <c r="U212" s="5"/>
      <c r="V212" s="5"/>
    </row>
    <row r="213" spans="1:22" x14ac:dyDescent="0.2">
      <c r="A213" s="698" t="s">
        <v>310</v>
      </c>
      <c r="B213" s="699"/>
      <c r="C213" s="16">
        <f>SUM(ENERO:DICIEMBRE!C213)</f>
        <v>285</v>
      </c>
      <c r="D213" s="16">
        <f>SUM(ENERO:DICIEMBRE!D213)</f>
        <v>285</v>
      </c>
      <c r="E213" s="16">
        <f>SUM(ENERO:DICIEMBRE!E213)</f>
        <v>285</v>
      </c>
      <c r="F213" s="16">
        <f>SUM(ENERO:DICIEMBRE!F213)</f>
        <v>0</v>
      </c>
      <c r="G213" s="16">
        <f>SUM(ENERO:DICIEMBRE!G213)</f>
        <v>0</v>
      </c>
      <c r="H213" s="16">
        <f>SUM(ENERO:DICIEMBRE!H213)</f>
        <v>125</v>
      </c>
      <c r="I213" s="16">
        <f>SUM(ENERO:DICIEMBRE!I213)</f>
        <v>160</v>
      </c>
      <c r="J213" s="16">
        <f>SUM(ENERO:DICIEMBRE!J213)</f>
        <v>0</v>
      </c>
      <c r="K213" s="16">
        <f>SUM(ENERO:DICIEMBRE!K213)</f>
        <v>0</v>
      </c>
      <c r="L213" s="16">
        <f>SUM(ENERO:DICIEMBRE!L213)</f>
        <v>0</v>
      </c>
      <c r="M213" s="16">
        <f>SUM(ENERO:DICIEMBRE!M213)</f>
        <v>0</v>
      </c>
      <c r="N213" s="16">
        <f>SUM(ENERO:DICIEMBRE!N213)</f>
        <v>0</v>
      </c>
      <c r="O213" s="16">
        <f>SUM(ENERO:DICIEMBRE!O213)</f>
        <v>0</v>
      </c>
      <c r="P213" s="16">
        <f>SUM(ENERO:DICIEMBRE!P213)</f>
        <v>59</v>
      </c>
      <c r="Q213" s="16">
        <f>SUM(ENERO:DICIEMBRE!Q213)</f>
        <v>0</v>
      </c>
      <c r="U213" s="123"/>
      <c r="V213" s="123"/>
    </row>
    <row r="214" spans="1:22" x14ac:dyDescent="0.2">
      <c r="A214" s="700" t="s">
        <v>311</v>
      </c>
      <c r="B214" s="701"/>
      <c r="C214" s="16">
        <f>SUM(ENERO:DICIEMBRE!C214)</f>
        <v>6370</v>
      </c>
      <c r="D214" s="16">
        <f>SUM(ENERO:DICIEMBRE!D214)</f>
        <v>6339</v>
      </c>
      <c r="E214" s="16">
        <f>SUM(ENERO:DICIEMBRE!E214)</f>
        <v>6322</v>
      </c>
      <c r="F214" s="16">
        <f>SUM(ENERO:DICIEMBRE!F214)</f>
        <v>17</v>
      </c>
      <c r="G214" s="16">
        <f>SUM(ENERO:DICIEMBRE!G214)</f>
        <v>31</v>
      </c>
      <c r="H214" s="16">
        <f>SUM(ENERO:DICIEMBRE!H214)</f>
        <v>281</v>
      </c>
      <c r="I214" s="16">
        <f>SUM(ENERO:DICIEMBRE!I214)</f>
        <v>6089</v>
      </c>
      <c r="J214" s="16">
        <f>SUM(ENERO:DICIEMBRE!J214)</f>
        <v>0</v>
      </c>
      <c r="K214" s="16">
        <f>SUM(ENERO:DICIEMBRE!K214)</f>
        <v>0</v>
      </c>
      <c r="L214" s="16">
        <f>SUM(ENERO:DICIEMBRE!L214)</f>
        <v>2</v>
      </c>
      <c r="M214" s="16">
        <f>SUM(ENERO:DICIEMBRE!M214)</f>
        <v>0</v>
      </c>
      <c r="N214" s="16">
        <f>SUM(ENERO:DICIEMBRE!N214)</f>
        <v>1</v>
      </c>
      <c r="O214" s="16">
        <f>SUM(ENERO:DICIEMBRE!O214)</f>
        <v>0</v>
      </c>
      <c r="P214" s="16">
        <f>SUM(ENERO:DICIEMBRE!P214)</f>
        <v>253</v>
      </c>
      <c r="Q214" s="16">
        <f>SUM(ENERO:DICIEMBRE!Q214)</f>
        <v>0</v>
      </c>
    </row>
    <row r="215" spans="1:22" x14ac:dyDescent="0.2">
      <c r="A215" s="700" t="s">
        <v>312</v>
      </c>
      <c r="B215" s="701"/>
      <c r="C215" s="16">
        <f>SUM(ENERO:DICIEMBRE!C215)</f>
        <v>14605</v>
      </c>
      <c r="D215" s="16">
        <f>SUM(ENERO:DICIEMBRE!D215)</f>
        <v>14561</v>
      </c>
      <c r="E215" s="16">
        <f>SUM(ENERO:DICIEMBRE!E215)</f>
        <v>14555</v>
      </c>
      <c r="F215" s="16">
        <f>SUM(ENERO:DICIEMBRE!F215)</f>
        <v>6</v>
      </c>
      <c r="G215" s="16">
        <f>SUM(ENERO:DICIEMBRE!G215)</f>
        <v>44</v>
      </c>
      <c r="H215" s="16">
        <f>SUM(ENERO:DICIEMBRE!H215)</f>
        <v>10106</v>
      </c>
      <c r="I215" s="16">
        <f>SUM(ENERO:DICIEMBRE!I215)</f>
        <v>4470</v>
      </c>
      <c r="J215" s="16">
        <f>SUM(ENERO:DICIEMBRE!J215)</f>
        <v>27</v>
      </c>
      <c r="K215" s="16">
        <f>SUM(ENERO:DICIEMBRE!K215)</f>
        <v>5</v>
      </c>
      <c r="L215" s="16">
        <f>SUM(ENERO:DICIEMBRE!L215)</f>
        <v>10</v>
      </c>
      <c r="M215" s="16">
        <f>SUM(ENERO:DICIEMBRE!M215)</f>
        <v>0</v>
      </c>
      <c r="N215" s="16">
        <f>SUM(ENERO:DICIEMBRE!N215)</f>
        <v>0</v>
      </c>
      <c r="O215" s="16">
        <f>SUM(ENERO:DICIEMBRE!O215)</f>
        <v>0</v>
      </c>
      <c r="P215" s="16">
        <f>SUM(ENERO:DICIEMBRE!P215)</f>
        <v>167</v>
      </c>
      <c r="Q215" s="16">
        <f>SUM(ENERO:DICIEMBRE!Q215)</f>
        <v>0</v>
      </c>
    </row>
    <row r="216" spans="1:22" x14ac:dyDescent="0.2">
      <c r="A216" s="700" t="s">
        <v>313</v>
      </c>
      <c r="B216" s="701"/>
      <c r="C216" s="16">
        <f>SUM(ENERO:DICIEMBRE!C216)</f>
        <v>41</v>
      </c>
      <c r="D216" s="16">
        <f>SUM(ENERO:DICIEMBRE!D216)</f>
        <v>41</v>
      </c>
      <c r="E216" s="16">
        <f>SUM(ENERO:DICIEMBRE!E216)</f>
        <v>41</v>
      </c>
      <c r="F216" s="16">
        <f>SUM(ENERO:DICIEMBRE!F216)</f>
        <v>0</v>
      </c>
      <c r="G216" s="16">
        <f>SUM(ENERO:DICIEMBRE!G216)</f>
        <v>0</v>
      </c>
      <c r="H216" s="16">
        <f>SUM(ENERO:DICIEMBRE!H216)</f>
        <v>0</v>
      </c>
      <c r="I216" s="16">
        <f>SUM(ENERO:DICIEMBRE!I216)</f>
        <v>41</v>
      </c>
      <c r="J216" s="16">
        <f>SUM(ENERO:DICIEMBRE!J216)</f>
        <v>0</v>
      </c>
      <c r="K216" s="16">
        <f>SUM(ENERO:DICIEMBRE!K216)</f>
        <v>0</v>
      </c>
      <c r="L216" s="16">
        <f>SUM(ENERO:DICIEMBRE!L216)</f>
        <v>0</v>
      </c>
      <c r="M216" s="16">
        <f>SUM(ENERO:DICIEMBRE!M216)</f>
        <v>0</v>
      </c>
      <c r="N216" s="16">
        <f>SUM(ENERO:DICIEMBRE!N216)</f>
        <v>0</v>
      </c>
      <c r="O216" s="16">
        <f>SUM(ENERO:DICIEMBRE!O216)</f>
        <v>0</v>
      </c>
      <c r="P216" s="16">
        <f>SUM(ENERO:DICIEMBRE!P216)</f>
        <v>0</v>
      </c>
      <c r="Q216" s="16">
        <f>SUM(ENERO:DICIEMBRE!Q216)</f>
        <v>0</v>
      </c>
    </row>
    <row r="217" spans="1:22" x14ac:dyDescent="0.2">
      <c r="A217" s="700" t="s">
        <v>314</v>
      </c>
      <c r="B217" s="701"/>
      <c r="C217" s="16">
        <f>SUM(ENERO:DICIEMBRE!C217)</f>
        <v>114</v>
      </c>
      <c r="D217" s="16">
        <f>SUM(ENERO:DICIEMBRE!D217)</f>
        <v>113</v>
      </c>
      <c r="E217" s="16">
        <f>SUM(ENERO:DICIEMBRE!E217)</f>
        <v>113</v>
      </c>
      <c r="F217" s="16">
        <f>SUM(ENERO:DICIEMBRE!F217)</f>
        <v>0</v>
      </c>
      <c r="G217" s="16">
        <f>SUM(ENERO:DICIEMBRE!G217)</f>
        <v>1</v>
      </c>
      <c r="H217" s="16">
        <f>SUM(ENERO:DICIEMBRE!H217)</f>
        <v>1</v>
      </c>
      <c r="I217" s="16">
        <f>SUM(ENERO:DICIEMBRE!I217)</f>
        <v>113</v>
      </c>
      <c r="J217" s="16">
        <f>SUM(ENERO:DICIEMBRE!J217)</f>
        <v>0</v>
      </c>
      <c r="K217" s="16">
        <f>SUM(ENERO:DICIEMBRE!K217)</f>
        <v>0</v>
      </c>
      <c r="L217" s="16">
        <f>SUM(ENERO:DICIEMBRE!L217)</f>
        <v>0</v>
      </c>
      <c r="M217" s="16">
        <f>SUM(ENERO:DICIEMBRE!M217)</f>
        <v>0</v>
      </c>
      <c r="N217" s="16">
        <f>SUM(ENERO:DICIEMBRE!N217)</f>
        <v>0</v>
      </c>
      <c r="O217" s="16">
        <f>SUM(ENERO:DICIEMBRE!O217)</f>
        <v>0</v>
      </c>
      <c r="P217" s="16">
        <f>SUM(ENERO:DICIEMBRE!P217)</f>
        <v>0</v>
      </c>
      <c r="Q217" s="16">
        <f>SUM(ENERO:DICIEMBRE!Q217)</f>
        <v>0</v>
      </c>
    </row>
    <row r="218" spans="1:22" x14ac:dyDescent="0.2">
      <c r="A218" s="700" t="s">
        <v>315</v>
      </c>
      <c r="B218" s="701"/>
      <c r="C218" s="16">
        <f>SUM(ENERO:DICIEMBRE!C218)</f>
        <v>13133</v>
      </c>
      <c r="D218" s="16">
        <f>SUM(ENERO:DICIEMBRE!D218)</f>
        <v>12879</v>
      </c>
      <c r="E218" s="16">
        <f>SUM(ENERO:DICIEMBRE!E218)</f>
        <v>12831</v>
      </c>
      <c r="F218" s="16">
        <f>SUM(ENERO:DICIEMBRE!F218)</f>
        <v>48</v>
      </c>
      <c r="G218" s="16">
        <f>SUM(ENERO:DICIEMBRE!G218)</f>
        <v>254</v>
      </c>
      <c r="H218" s="16">
        <f>SUM(ENERO:DICIEMBRE!H218)</f>
        <v>3964</v>
      </c>
      <c r="I218" s="16">
        <f>SUM(ENERO:DICIEMBRE!I218)</f>
        <v>5907</v>
      </c>
      <c r="J218" s="16">
        <f>SUM(ENERO:DICIEMBRE!J218)</f>
        <v>3262</v>
      </c>
      <c r="K218" s="16">
        <f>SUM(ENERO:DICIEMBRE!K218)</f>
        <v>33</v>
      </c>
      <c r="L218" s="16">
        <f>SUM(ENERO:DICIEMBRE!L218)</f>
        <v>21</v>
      </c>
      <c r="M218" s="16">
        <f>SUM(ENERO:DICIEMBRE!M218)</f>
        <v>0</v>
      </c>
      <c r="N218" s="16">
        <f>SUM(ENERO:DICIEMBRE!N218)</f>
        <v>0</v>
      </c>
      <c r="O218" s="16">
        <f>SUM(ENERO:DICIEMBRE!O218)</f>
        <v>0</v>
      </c>
      <c r="P218" s="16">
        <f>SUM(ENERO:DICIEMBRE!P218)</f>
        <v>6</v>
      </c>
      <c r="Q218" s="16">
        <f>SUM(ENERO:DICIEMBRE!Q218)</f>
        <v>0</v>
      </c>
    </row>
    <row r="219" spans="1:22" x14ac:dyDescent="0.2">
      <c r="A219" s="700" t="s">
        <v>316</v>
      </c>
      <c r="B219" s="701"/>
      <c r="C219" s="16">
        <f>SUM(ENERO:DICIEMBRE!C219)</f>
        <v>274290</v>
      </c>
      <c r="D219" s="16">
        <f>SUM(ENERO:DICIEMBRE!D219)</f>
        <v>273502</v>
      </c>
      <c r="E219" s="16">
        <f>SUM(ENERO:DICIEMBRE!E219)</f>
        <v>269118</v>
      </c>
      <c r="F219" s="16">
        <f>SUM(ENERO:DICIEMBRE!F219)</f>
        <v>4384</v>
      </c>
      <c r="G219" s="16">
        <f>SUM(ENERO:DICIEMBRE!G219)</f>
        <v>788</v>
      </c>
      <c r="H219" s="16">
        <f>SUM(ENERO:DICIEMBRE!H219)</f>
        <v>261810</v>
      </c>
      <c r="I219" s="16">
        <f>SUM(ENERO:DICIEMBRE!I219)</f>
        <v>3017</v>
      </c>
      <c r="J219" s="16">
        <f>SUM(ENERO:DICIEMBRE!J219)</f>
        <v>9463</v>
      </c>
      <c r="K219" s="16">
        <f>SUM(ENERO:DICIEMBRE!K219)</f>
        <v>0</v>
      </c>
      <c r="L219" s="16">
        <f>SUM(ENERO:DICIEMBRE!L219)</f>
        <v>0</v>
      </c>
      <c r="M219" s="16">
        <f>SUM(ENERO:DICIEMBRE!M219)</f>
        <v>0</v>
      </c>
      <c r="N219" s="16">
        <f>SUM(ENERO:DICIEMBRE!N219)</f>
        <v>0</v>
      </c>
      <c r="O219" s="16">
        <f>SUM(ENERO:DICIEMBRE!O219)</f>
        <v>0</v>
      </c>
      <c r="P219" s="16">
        <f>SUM(ENERO:DICIEMBRE!P219)</f>
        <v>7</v>
      </c>
      <c r="Q219" s="16">
        <f>SUM(ENERO:DICIEMBRE!Q219)</f>
        <v>0</v>
      </c>
    </row>
    <row r="220" spans="1:22" x14ac:dyDescent="0.2">
      <c r="A220" s="700" t="s">
        <v>317</v>
      </c>
      <c r="B220" s="701"/>
      <c r="C220" s="16">
        <f>SUM(ENERO:DICIEMBRE!C220)</f>
        <v>4130</v>
      </c>
      <c r="D220" s="16">
        <f>SUM(ENERO:DICIEMBRE!D220)</f>
        <v>4110</v>
      </c>
      <c r="E220" s="16">
        <f>SUM(ENERO:DICIEMBRE!E220)</f>
        <v>4110</v>
      </c>
      <c r="F220" s="16">
        <f>SUM(ENERO:DICIEMBRE!F220)</f>
        <v>0</v>
      </c>
      <c r="G220" s="16">
        <f>SUM(ENERO:DICIEMBRE!G220)</f>
        <v>20</v>
      </c>
      <c r="H220" s="16">
        <f>SUM(ENERO:DICIEMBRE!H220)</f>
        <v>2106</v>
      </c>
      <c r="I220" s="16">
        <f>SUM(ENERO:DICIEMBRE!I220)</f>
        <v>1638</v>
      </c>
      <c r="J220" s="16">
        <f>SUM(ENERO:DICIEMBRE!J220)</f>
        <v>386</v>
      </c>
      <c r="K220" s="16">
        <f>SUM(ENERO:DICIEMBRE!K220)</f>
        <v>160</v>
      </c>
      <c r="L220" s="16">
        <f>SUM(ENERO:DICIEMBRE!L220)</f>
        <v>86</v>
      </c>
      <c r="M220" s="16">
        <f>SUM(ENERO:DICIEMBRE!M220)</f>
        <v>0</v>
      </c>
      <c r="N220" s="16">
        <f>SUM(ENERO:DICIEMBRE!N220)</f>
        <v>0</v>
      </c>
      <c r="O220" s="16">
        <f>SUM(ENERO:DICIEMBRE!O220)</f>
        <v>32</v>
      </c>
      <c r="P220" s="16">
        <f>SUM(ENERO:DICIEMBRE!P220)</f>
        <v>159</v>
      </c>
      <c r="Q220" s="16">
        <f>SUM(ENERO:DICIEMBRE!Q220)</f>
        <v>0</v>
      </c>
    </row>
    <row r="221" spans="1:22" x14ac:dyDescent="0.2">
      <c r="A221" s="700" t="s">
        <v>318</v>
      </c>
      <c r="B221" s="701"/>
      <c r="C221" s="16">
        <f>SUM(ENERO:DICIEMBRE!C221)</f>
        <v>6728</v>
      </c>
      <c r="D221" s="16">
        <f>SUM(ENERO:DICIEMBRE!D221)</f>
        <v>6581</v>
      </c>
      <c r="E221" s="16">
        <f>SUM(ENERO:DICIEMBRE!E221)</f>
        <v>5878</v>
      </c>
      <c r="F221" s="16">
        <f>SUM(ENERO:DICIEMBRE!F221)</f>
        <v>703</v>
      </c>
      <c r="G221" s="16">
        <f>SUM(ENERO:DICIEMBRE!G221)</f>
        <v>147</v>
      </c>
      <c r="H221" s="16">
        <f>SUM(ENERO:DICIEMBRE!H221)</f>
        <v>4855</v>
      </c>
      <c r="I221" s="16">
        <f>SUM(ENERO:DICIEMBRE!I221)</f>
        <v>137</v>
      </c>
      <c r="J221" s="16">
        <f>SUM(ENERO:DICIEMBRE!J221)</f>
        <v>1736</v>
      </c>
      <c r="K221" s="16">
        <f>SUM(ENERO:DICIEMBRE!K221)</f>
        <v>0</v>
      </c>
      <c r="L221" s="16">
        <f>SUM(ENERO:DICIEMBRE!L221)</f>
        <v>0</v>
      </c>
      <c r="M221" s="16">
        <f>SUM(ENERO:DICIEMBRE!M221)</f>
        <v>0</v>
      </c>
      <c r="N221" s="16">
        <f>SUM(ENERO:DICIEMBRE!N221)</f>
        <v>0</v>
      </c>
      <c r="O221" s="16">
        <f>SUM(ENERO:DICIEMBRE!O221)</f>
        <v>0</v>
      </c>
      <c r="P221" s="16">
        <f>SUM(ENERO:DICIEMBRE!P221)</f>
        <v>18</v>
      </c>
      <c r="Q221" s="16">
        <f>SUM(ENERO:DICIEMBRE!Q221)</f>
        <v>0</v>
      </c>
    </row>
    <row r="222" spans="1:22" x14ac:dyDescent="0.2">
      <c r="A222" s="700" t="s">
        <v>319</v>
      </c>
      <c r="B222" s="701"/>
      <c r="C222" s="16">
        <f>SUM(ENERO:DICIEMBRE!C222)</f>
        <v>13814</v>
      </c>
      <c r="D222" s="16">
        <f>SUM(ENERO:DICIEMBRE!D222)</f>
        <v>13274</v>
      </c>
      <c r="E222" s="16">
        <f>SUM(ENERO:DICIEMBRE!E222)</f>
        <v>10507</v>
      </c>
      <c r="F222" s="16">
        <f>SUM(ENERO:DICIEMBRE!F222)</f>
        <v>2767</v>
      </c>
      <c r="G222" s="16">
        <f>SUM(ENERO:DICIEMBRE!G222)</f>
        <v>185</v>
      </c>
      <c r="H222" s="16">
        <f>SUM(ENERO:DICIEMBRE!H222)</f>
        <v>11542</v>
      </c>
      <c r="I222" s="16">
        <f>SUM(ENERO:DICIEMBRE!I222)</f>
        <v>1279</v>
      </c>
      <c r="J222" s="16">
        <f>SUM(ENERO:DICIEMBRE!J222)</f>
        <v>638</v>
      </c>
      <c r="K222" s="16">
        <f>SUM(ENERO:DICIEMBRE!K222)</f>
        <v>1</v>
      </c>
      <c r="L222" s="16">
        <f>SUM(ENERO:DICIEMBRE!L222)</f>
        <v>0</v>
      </c>
      <c r="M222" s="16">
        <f>SUM(ENERO:DICIEMBRE!M222)</f>
        <v>0</v>
      </c>
      <c r="N222" s="16">
        <f>SUM(ENERO:DICIEMBRE!N222)</f>
        <v>0</v>
      </c>
      <c r="O222" s="16">
        <f>SUM(ENERO:DICIEMBRE!O222)</f>
        <v>40</v>
      </c>
      <c r="P222" s="16">
        <f>SUM(ENERO:DICIEMBRE!P222)</f>
        <v>28</v>
      </c>
      <c r="Q222" s="16">
        <f>SUM(ENERO:DICIEMBRE!Q222)</f>
        <v>0</v>
      </c>
    </row>
    <row r="223" spans="1:22" x14ac:dyDescent="0.2">
      <c r="A223" s="700" t="s">
        <v>320</v>
      </c>
      <c r="B223" s="701"/>
      <c r="C223" s="16">
        <f>SUM(ENERO:DICIEMBRE!C223)</f>
        <v>4226</v>
      </c>
      <c r="D223" s="16">
        <f>SUM(ENERO:DICIEMBRE!D223)</f>
        <v>4195</v>
      </c>
      <c r="E223" s="16">
        <f>SUM(ENERO:DICIEMBRE!E223)</f>
        <v>4195</v>
      </c>
      <c r="F223" s="16">
        <f>SUM(ENERO:DICIEMBRE!F223)</f>
        <v>0</v>
      </c>
      <c r="G223" s="16">
        <f>SUM(ENERO:DICIEMBRE!G223)</f>
        <v>31</v>
      </c>
      <c r="H223" s="16">
        <f>SUM(ENERO:DICIEMBRE!H223)</f>
        <v>9</v>
      </c>
      <c r="I223" s="16">
        <f>SUM(ENERO:DICIEMBRE!I223)</f>
        <v>3765</v>
      </c>
      <c r="J223" s="16">
        <f>SUM(ENERO:DICIEMBRE!J223)</f>
        <v>452</v>
      </c>
      <c r="K223" s="16">
        <f>SUM(ENERO:DICIEMBRE!K223)</f>
        <v>0</v>
      </c>
      <c r="L223" s="16">
        <f>SUM(ENERO:DICIEMBRE!L223)</f>
        <v>0</v>
      </c>
      <c r="M223" s="16">
        <f>SUM(ENERO:DICIEMBRE!M223)</f>
        <v>0</v>
      </c>
      <c r="N223" s="16">
        <f>SUM(ENERO:DICIEMBRE!N223)</f>
        <v>0</v>
      </c>
      <c r="O223" s="16">
        <f>SUM(ENERO:DICIEMBRE!O223)</f>
        <v>0</v>
      </c>
      <c r="P223" s="16">
        <f>SUM(ENERO:DICIEMBRE!P223)</f>
        <v>0</v>
      </c>
      <c r="Q223" s="16">
        <f>SUM(ENERO:DICIEMBRE!Q223)</f>
        <v>0</v>
      </c>
    </row>
    <row r="224" spans="1:22" x14ac:dyDescent="0.2">
      <c r="A224" s="708" t="s">
        <v>321</v>
      </c>
      <c r="B224" s="709"/>
      <c r="C224" s="16">
        <f>SUM(ENERO:DICIEMBRE!C224)</f>
        <v>166707</v>
      </c>
      <c r="D224" s="16">
        <f>SUM(ENERO:DICIEMBRE!D224)</f>
        <v>166707</v>
      </c>
      <c r="E224" s="16">
        <f>SUM(ENERO:DICIEMBRE!E224)</f>
        <v>166707</v>
      </c>
      <c r="F224" s="16">
        <f>SUM(ENERO:DICIEMBRE!F224)</f>
        <v>0</v>
      </c>
      <c r="G224" s="16">
        <f>SUM(ENERO:DICIEMBRE!G224)</f>
        <v>0</v>
      </c>
      <c r="H224" s="16">
        <f>SUM(ENERO:DICIEMBRE!H224)</f>
        <v>127622</v>
      </c>
      <c r="I224" s="16">
        <f>SUM(ENERO:DICIEMBRE!I224)</f>
        <v>39085</v>
      </c>
      <c r="J224" s="16">
        <f>SUM(ENERO:DICIEMBRE!J224)</f>
        <v>0</v>
      </c>
      <c r="K224" s="16">
        <f>SUM(ENERO:DICIEMBRE!K224)</f>
        <v>0</v>
      </c>
      <c r="L224" s="16">
        <f>SUM(ENERO:DICIEMBRE!L224)</f>
        <v>0</v>
      </c>
      <c r="M224" s="16">
        <f>SUM(ENERO:DICIEMBRE!M224)</f>
        <v>0</v>
      </c>
      <c r="N224" s="16">
        <f>SUM(ENERO:DICIEMBRE!N224)</f>
        <v>0</v>
      </c>
      <c r="O224" s="16">
        <f>SUM(ENERO:DICIEMBRE!O224)</f>
        <v>0</v>
      </c>
      <c r="P224" s="16">
        <f>SUM(ENERO:DICIEMBRE!P224)</f>
        <v>0</v>
      </c>
      <c r="Q224" s="16">
        <f>SUM(ENERO:DICIEMBRE!Q224)</f>
        <v>0</v>
      </c>
    </row>
    <row r="225" spans="1:23" x14ac:dyDescent="0.2">
      <c r="A225" s="702" t="s">
        <v>322</v>
      </c>
      <c r="B225" s="703"/>
      <c r="C225" s="289">
        <f t="shared" ref="C225:P225" si="10">SUM(C213:C224)</f>
        <v>504443</v>
      </c>
      <c r="D225" s="289">
        <f>SUM(D213:D224)</f>
        <v>502587</v>
      </c>
      <c r="E225" s="289">
        <f t="shared" si="10"/>
        <v>494662</v>
      </c>
      <c r="F225" s="289">
        <f t="shared" si="10"/>
        <v>7925</v>
      </c>
      <c r="G225" s="289">
        <f t="shared" si="10"/>
        <v>1501</v>
      </c>
      <c r="H225" s="289">
        <f t="shared" si="10"/>
        <v>422421</v>
      </c>
      <c r="I225" s="289">
        <f t="shared" si="10"/>
        <v>65701</v>
      </c>
      <c r="J225" s="289">
        <f t="shared" si="10"/>
        <v>15964</v>
      </c>
      <c r="K225" s="289">
        <f t="shared" si="10"/>
        <v>199</v>
      </c>
      <c r="L225" s="289">
        <f t="shared" si="10"/>
        <v>119</v>
      </c>
      <c r="M225" s="289">
        <f t="shared" si="10"/>
        <v>0</v>
      </c>
      <c r="N225" s="289">
        <f t="shared" si="10"/>
        <v>1</v>
      </c>
      <c r="O225" s="289">
        <f t="shared" si="10"/>
        <v>72</v>
      </c>
      <c r="P225" s="289">
        <f t="shared" si="10"/>
        <v>697</v>
      </c>
      <c r="Q225" s="289">
        <f>SUM(Q213:Q224)</f>
        <v>0</v>
      </c>
    </row>
    <row r="226" spans="1:23" x14ac:dyDescent="0.2">
      <c r="A226" s="290" t="s">
        <v>323</v>
      </c>
      <c r="B226" s="291"/>
      <c r="E226" s="238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3"/>
      <c r="Q226" s="293"/>
      <c r="R226" s="293"/>
    </row>
    <row r="227" spans="1:23" ht="38.25" x14ac:dyDescent="0.2">
      <c r="A227" s="704" t="s">
        <v>324</v>
      </c>
      <c r="B227" s="705"/>
      <c r="C227" s="294" t="s">
        <v>157</v>
      </c>
      <c r="D227" s="295" t="s">
        <v>6</v>
      </c>
      <c r="E227" s="68" t="s">
        <v>7</v>
      </c>
      <c r="F227" s="292"/>
      <c r="G227" s="292"/>
      <c r="H227" s="292"/>
      <c r="I227" s="292"/>
      <c r="J227" s="292"/>
      <c r="K227" s="292"/>
      <c r="L227" s="292"/>
      <c r="M227" s="293"/>
      <c r="N227" s="293"/>
      <c r="O227" s="293"/>
    </row>
    <row r="228" spans="1:23" x14ac:dyDescent="0.2">
      <c r="A228" s="706" t="s">
        <v>325</v>
      </c>
      <c r="B228" s="707"/>
      <c r="C228" s="16">
        <f>SUM(ENERO:DICIEMBRE!C228)</f>
        <v>854</v>
      </c>
      <c r="D228" s="16">
        <f>SUM(ENERO:DICIEMBRE!D228)</f>
        <v>854</v>
      </c>
      <c r="E228" s="296"/>
      <c r="F228" s="292"/>
      <c r="G228" s="292"/>
      <c r="H228" s="292"/>
      <c r="I228" s="292"/>
      <c r="J228" s="292"/>
      <c r="K228" s="292"/>
      <c r="L228" s="292"/>
      <c r="M228" s="293"/>
      <c r="N228" s="293"/>
      <c r="O228" s="293"/>
    </row>
    <row r="229" spans="1:23" x14ac:dyDescent="0.2">
      <c r="A229" s="706" t="s">
        <v>326</v>
      </c>
      <c r="B229" s="707"/>
      <c r="C229" s="16">
        <f>SUM(ENERO:DICIEMBRE!C229)</f>
        <v>544</v>
      </c>
      <c r="D229" s="16">
        <f>SUM(ENERO:DICIEMBRE!D229)</f>
        <v>449</v>
      </c>
      <c r="E229" s="16">
        <f>SUM(ENERO:DICIEMBRE!E229)</f>
        <v>16006850</v>
      </c>
      <c r="F229" s="292"/>
      <c r="G229" s="292"/>
      <c r="H229" s="292"/>
      <c r="I229" s="292"/>
      <c r="J229" s="292"/>
      <c r="K229" s="292"/>
      <c r="L229" s="292"/>
      <c r="M229" s="293"/>
      <c r="N229" s="293"/>
      <c r="O229" s="293"/>
    </row>
    <row r="230" spans="1:23" x14ac:dyDescent="0.2">
      <c r="A230" s="706" t="s">
        <v>327</v>
      </c>
      <c r="B230" s="707"/>
      <c r="C230" s="16">
        <f>SUM(ENERO:DICIEMBRE!C230)</f>
        <v>10578</v>
      </c>
      <c r="D230" s="16">
        <f>SUM(ENERO:DICIEMBRE!D230)</f>
        <v>7985</v>
      </c>
      <c r="E230" s="298"/>
      <c r="F230" s="292"/>
      <c r="G230" s="292"/>
      <c r="H230" s="292"/>
      <c r="I230" s="292"/>
      <c r="J230" s="292"/>
      <c r="K230" s="292"/>
      <c r="L230" s="292"/>
      <c r="M230" s="293"/>
      <c r="N230" s="293"/>
      <c r="O230" s="293"/>
    </row>
    <row r="231" spans="1:23" x14ac:dyDescent="0.2">
      <c r="A231" s="706" t="s">
        <v>328</v>
      </c>
      <c r="B231" s="707"/>
      <c r="C231" s="16">
        <f>SUM(ENERO:DICIEMBRE!C231)</f>
        <v>24258</v>
      </c>
      <c r="D231" s="16">
        <f>SUM(ENERO:DICIEMBRE!D231)</f>
        <v>24031</v>
      </c>
      <c r="E231" s="16">
        <f>SUM(ENERO:DICIEMBRE!E231)</f>
        <v>20426350</v>
      </c>
      <c r="F231" s="292"/>
      <c r="G231" s="292"/>
      <c r="H231" s="292"/>
      <c r="I231" s="292"/>
      <c r="J231" s="292"/>
      <c r="K231" s="292"/>
      <c r="L231" s="292"/>
      <c r="M231" s="293"/>
      <c r="N231" s="293"/>
      <c r="O231" s="293"/>
      <c r="S231" s="292"/>
    </row>
    <row r="232" spans="1:23" x14ac:dyDescent="0.2">
      <c r="A232" s="706" t="s">
        <v>329</v>
      </c>
      <c r="B232" s="707"/>
      <c r="C232" s="16">
        <f>SUM(ENERO:DICIEMBRE!C232)</f>
        <v>0</v>
      </c>
      <c r="D232" s="16">
        <f>SUM(ENERO:DICIEMBRE!D232)</f>
        <v>0</v>
      </c>
      <c r="E232" s="298"/>
      <c r="F232" s="292"/>
      <c r="G232" s="292"/>
      <c r="H232" s="292"/>
      <c r="I232" s="292"/>
      <c r="J232" s="292"/>
      <c r="K232" s="292"/>
      <c r="L232" s="292"/>
      <c r="M232" s="293"/>
      <c r="N232" s="293"/>
      <c r="O232" s="293"/>
    </row>
    <row r="233" spans="1:23" x14ac:dyDescent="0.2">
      <c r="A233" s="299" t="s">
        <v>330</v>
      </c>
      <c r="B233" s="300"/>
      <c r="C233" s="16">
        <f>SUM(ENERO:DICIEMBRE!C233)</f>
        <v>7865</v>
      </c>
      <c r="D233" s="16">
        <f>SUM(ENERO:DICIEMBRE!D233)</f>
        <v>7865</v>
      </c>
      <c r="E233" s="298"/>
      <c r="F233" s="292"/>
      <c r="G233" s="292"/>
      <c r="H233" s="292"/>
      <c r="I233" s="292"/>
      <c r="J233" s="292"/>
      <c r="K233" s="292"/>
      <c r="L233" s="292"/>
      <c r="M233" s="293"/>
      <c r="N233" s="293"/>
      <c r="O233" s="293"/>
    </row>
    <row r="234" spans="1:23" x14ac:dyDescent="0.2">
      <c r="A234" s="299" t="s">
        <v>331</v>
      </c>
      <c r="B234" s="300"/>
      <c r="C234" s="16">
        <f>SUM(ENERO:DICIEMBRE!C234)</f>
        <v>265</v>
      </c>
      <c r="D234" s="16">
        <f>SUM(ENERO:DICIEMBRE!D234)</f>
        <v>229</v>
      </c>
      <c r="E234" s="298"/>
      <c r="F234" s="292"/>
      <c r="G234" s="292"/>
      <c r="H234" s="292"/>
      <c r="I234" s="292"/>
      <c r="J234" s="292"/>
      <c r="K234" s="292"/>
      <c r="L234" s="292"/>
      <c r="M234" s="293"/>
      <c r="N234" s="293"/>
      <c r="O234" s="293"/>
    </row>
    <row r="235" spans="1:23" x14ac:dyDescent="0.2">
      <c r="A235" s="706" t="s">
        <v>332</v>
      </c>
      <c r="B235" s="707"/>
      <c r="C235" s="16">
        <f>SUM(ENERO:DICIEMBRE!C235)</f>
        <v>430</v>
      </c>
      <c r="D235" s="16">
        <f>SUM(ENERO:DICIEMBRE!D235)</f>
        <v>430</v>
      </c>
      <c r="E235" s="298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</row>
    <row r="236" spans="1:23" x14ac:dyDescent="0.2">
      <c r="A236" s="713" t="s">
        <v>79</v>
      </c>
      <c r="B236" s="714"/>
      <c r="C236" s="302">
        <f>SUM(C228:C235)</f>
        <v>44794</v>
      </c>
      <c r="D236" s="303">
        <f>SUM(D228:D235)</f>
        <v>41843</v>
      </c>
      <c r="E236" s="304">
        <f>SUM(E228:E235)</f>
        <v>36433200</v>
      </c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</row>
    <row r="237" spans="1:23" x14ac:dyDescent="0.2">
      <c r="A237" s="305" t="s">
        <v>333</v>
      </c>
      <c r="B237" s="306"/>
      <c r="C237" s="307"/>
      <c r="D237" s="282"/>
      <c r="E237" s="282"/>
      <c r="F237" s="282"/>
      <c r="G237" s="292"/>
      <c r="H237" s="292"/>
      <c r="I237" s="292"/>
      <c r="J237" s="292"/>
      <c r="K237" s="292"/>
      <c r="L237" s="292"/>
      <c r="M237" s="292"/>
      <c r="N237" s="301"/>
      <c r="O237" s="301"/>
      <c r="P237" s="308"/>
      <c r="Q237" s="308"/>
      <c r="R237" s="308"/>
      <c r="U237" s="309"/>
      <c r="V237" s="309"/>
      <c r="W237" s="308"/>
    </row>
    <row r="238" spans="1:23" x14ac:dyDescent="0.2">
      <c r="A238" s="310"/>
      <c r="B238" s="311"/>
      <c r="C238" s="312" t="s">
        <v>157</v>
      </c>
      <c r="D238" s="282"/>
      <c r="E238" s="282"/>
      <c r="F238" s="282"/>
      <c r="G238" s="292"/>
      <c r="H238" s="292"/>
      <c r="I238" s="292"/>
      <c r="J238" s="292"/>
      <c r="K238" s="292"/>
      <c r="L238" s="292"/>
      <c r="M238" s="292"/>
      <c r="N238" s="292"/>
      <c r="O238" s="292"/>
      <c r="U238" s="308"/>
      <c r="V238" s="308"/>
    </row>
    <row r="239" spans="1:23" x14ac:dyDescent="0.2">
      <c r="A239" s="715" t="s">
        <v>334</v>
      </c>
      <c r="B239" s="313" t="s">
        <v>335</v>
      </c>
      <c r="C239" s="16">
        <f>SUM(ENERO:DICIEMBRE!C239)</f>
        <v>0</v>
      </c>
      <c r="D239" s="314"/>
      <c r="E239" s="282"/>
      <c r="F239" s="282"/>
      <c r="G239" s="292"/>
      <c r="H239" s="292"/>
      <c r="I239" s="292"/>
      <c r="J239" s="292"/>
      <c r="K239" s="292"/>
      <c r="L239" s="292"/>
      <c r="M239" s="292"/>
      <c r="N239" s="292"/>
      <c r="O239" s="292"/>
      <c r="S239" s="309"/>
      <c r="T239" s="308"/>
      <c r="U239" s="308"/>
      <c r="V239" s="308"/>
    </row>
    <row r="240" spans="1:23" x14ac:dyDescent="0.2">
      <c r="A240" s="715"/>
      <c r="B240" s="313" t="s">
        <v>336</v>
      </c>
      <c r="C240" s="16">
        <f>SUM(ENERO:DICIEMBRE!C240)</f>
        <v>21371</v>
      </c>
      <c r="D240" s="314"/>
      <c r="E240" s="282"/>
      <c r="F240" s="282"/>
      <c r="G240" s="292"/>
      <c r="H240" s="292"/>
      <c r="I240" s="292"/>
      <c r="J240" s="292"/>
      <c r="K240" s="292"/>
      <c r="L240" s="292"/>
      <c r="M240" s="292"/>
      <c r="N240" s="292"/>
      <c r="O240" s="292"/>
      <c r="S240" s="308"/>
      <c r="T240" s="308"/>
      <c r="U240" s="308"/>
      <c r="V240" s="308"/>
    </row>
    <row r="241" spans="1:28" x14ac:dyDescent="0.2">
      <c r="A241" s="716" t="s">
        <v>337</v>
      </c>
      <c r="B241" s="717"/>
      <c r="C241" s="16">
        <f>SUM(ENERO:DICIEMBRE!C241)</f>
        <v>395958</v>
      </c>
      <c r="D241" s="314"/>
      <c r="E241" s="282"/>
      <c r="F241" s="282"/>
      <c r="G241" s="292"/>
      <c r="H241" s="292"/>
      <c r="I241" s="292"/>
      <c r="J241" s="292"/>
      <c r="K241" s="292"/>
      <c r="L241" s="292"/>
      <c r="M241" s="292"/>
      <c r="N241" s="292"/>
      <c r="O241" s="292"/>
      <c r="S241" s="308"/>
      <c r="T241" s="308"/>
    </row>
    <row r="242" spans="1:28" x14ac:dyDescent="0.2">
      <c r="A242" s="96" t="s">
        <v>338</v>
      </c>
      <c r="B242" s="315"/>
      <c r="C242" s="316"/>
      <c r="D242" s="316"/>
      <c r="E242" s="316"/>
      <c r="F242" s="316"/>
      <c r="G242" s="316"/>
      <c r="H242" s="316"/>
      <c r="I242" s="316"/>
      <c r="J242" s="316"/>
      <c r="K242" s="316"/>
    </row>
    <row r="243" spans="1:28" ht="42.75" x14ac:dyDescent="0.2">
      <c r="A243" s="718" t="s">
        <v>339</v>
      </c>
      <c r="B243" s="719"/>
      <c r="C243" s="317" t="s">
        <v>157</v>
      </c>
      <c r="D243" s="180" t="s">
        <v>340</v>
      </c>
      <c r="E243" s="318" t="s">
        <v>341</v>
      </c>
      <c r="L243" s="5" t="s">
        <v>342</v>
      </c>
    </row>
    <row r="244" spans="1:28" x14ac:dyDescent="0.2">
      <c r="A244" s="724" t="s">
        <v>343</v>
      </c>
      <c r="B244" s="319" t="s">
        <v>344</v>
      </c>
      <c r="C244" s="16">
        <f>SUM(ENERO:DICIEMBRE!C244)</f>
        <v>3687</v>
      </c>
      <c r="D244" s="16">
        <f>SUM(ENERO:DICIEMBRE!D244)</f>
        <v>3609</v>
      </c>
      <c r="E244" s="16">
        <f>SUM(ENERO:DICIEMBRE!E244)</f>
        <v>0</v>
      </c>
      <c r="F244" s="208" t="str">
        <f>AA244</f>
        <v/>
      </c>
      <c r="AA244" s="271" t="str">
        <f>IF(D244&gt;C244,"Error: Las actividades totales son menores que las realizadas en beneficiarios","")</f>
        <v/>
      </c>
      <c r="AB244" s="271">
        <f>IF(D244&gt;C244,1,0)</f>
        <v>0</v>
      </c>
    </row>
    <row r="245" spans="1:28" x14ac:dyDescent="0.2">
      <c r="A245" s="725"/>
      <c r="B245" s="322" t="s">
        <v>345</v>
      </c>
      <c r="C245" s="16">
        <f>SUM(ENERO:DICIEMBRE!C245)</f>
        <v>0</v>
      </c>
      <c r="D245" s="16">
        <f>SUM(ENERO:DICIEMBRE!D245)</f>
        <v>0</v>
      </c>
      <c r="E245" s="16">
        <f>SUM(ENERO:DICIEMBRE!E245)</f>
        <v>0</v>
      </c>
      <c r="F245" s="208" t="str">
        <f>AA245</f>
        <v/>
      </c>
      <c r="AA245" s="271" t="str">
        <f>IF(D245&gt;C245,"Error: Las actividades totales son menores que las realizadas en beneficiarios","")</f>
        <v/>
      </c>
      <c r="AB245" s="271">
        <f>IF(D245&gt;C245,1,0)</f>
        <v>0</v>
      </c>
    </row>
    <row r="246" spans="1:28" x14ac:dyDescent="0.2">
      <c r="A246" s="726"/>
      <c r="B246" s="325" t="s">
        <v>346</v>
      </c>
      <c r="C246" s="16">
        <f>SUM(ENERO:DICIEMBRE!C246)</f>
        <v>0</v>
      </c>
      <c r="D246" s="16">
        <f>SUM(ENERO:DICIEMBRE!D246)</f>
        <v>0</v>
      </c>
      <c r="E246" s="16">
        <f>SUM(ENERO:DICIEMBRE!E246)</f>
        <v>0</v>
      </c>
      <c r="F246" s="208" t="str">
        <f>AA246</f>
        <v/>
      </c>
      <c r="AA246" s="271" t="str">
        <f>IF(D246&gt;C246,"Error: Las actividades totales son menores que las realizadas en beneficiarios","")</f>
        <v/>
      </c>
      <c r="AB246" s="271">
        <f>IF(D246&gt;C246,1,0)</f>
        <v>0</v>
      </c>
    </row>
    <row r="247" spans="1:28" x14ac:dyDescent="0.2">
      <c r="A247" s="328" t="s">
        <v>347</v>
      </c>
      <c r="B247" s="329"/>
    </row>
    <row r="248" spans="1:28" ht="38.25" x14ac:dyDescent="0.2">
      <c r="A248" s="727" t="s">
        <v>292</v>
      </c>
      <c r="B248" s="728"/>
      <c r="C248" s="581" t="s">
        <v>157</v>
      </c>
      <c r="D248" s="581" t="s">
        <v>293</v>
      </c>
      <c r="E248" s="710" t="s">
        <v>348</v>
      </c>
      <c r="F248" s="711"/>
      <c r="G248" s="710" t="s">
        <v>349</v>
      </c>
      <c r="H248" s="712"/>
      <c r="I248" s="711"/>
      <c r="J248" s="246" t="s">
        <v>296</v>
      </c>
      <c r="K248" s="246" t="s">
        <v>297</v>
      </c>
      <c r="L248" s="246" t="s">
        <v>298</v>
      </c>
      <c r="M248" s="266" t="s">
        <v>298</v>
      </c>
    </row>
    <row r="249" spans="1:28" ht="63.75" x14ac:dyDescent="0.2">
      <c r="A249" s="729"/>
      <c r="B249" s="730"/>
      <c r="C249" s="582"/>
      <c r="D249" s="582"/>
      <c r="E249" s="330" t="s">
        <v>350</v>
      </c>
      <c r="F249" s="330" t="s">
        <v>351</v>
      </c>
      <c r="G249" s="331" t="s">
        <v>352</v>
      </c>
      <c r="H249" s="331" t="s">
        <v>353</v>
      </c>
      <c r="I249" s="332" t="s">
        <v>354</v>
      </c>
      <c r="J249" s="330" t="s">
        <v>350</v>
      </c>
      <c r="K249" s="330" t="s">
        <v>351</v>
      </c>
      <c r="L249" s="330" t="s">
        <v>350</v>
      </c>
      <c r="M249" s="330" t="s">
        <v>351</v>
      </c>
    </row>
    <row r="250" spans="1:28" x14ac:dyDescent="0.2">
      <c r="A250" s="720" t="s">
        <v>355</v>
      </c>
      <c r="B250" s="721" t="s">
        <v>355</v>
      </c>
      <c r="C250" s="333">
        <f>SUM(E250:F250)</f>
        <v>19</v>
      </c>
      <c r="D250" s="16">
        <f>SUM(ENERO:DICIEMBRE!D250)</f>
        <v>19</v>
      </c>
      <c r="E250" s="16">
        <f>SUM(ENERO:DICIEMBRE!E250)</f>
        <v>0</v>
      </c>
      <c r="F250" s="16">
        <f>SUM(ENERO:DICIEMBRE!F250)</f>
        <v>19</v>
      </c>
      <c r="G250" s="16">
        <f>SUM(ENERO:DICIEMBRE!G250)</f>
        <v>13</v>
      </c>
      <c r="H250" s="16">
        <f>SUM(ENERO:DICIEMBRE!H250)</f>
        <v>4</v>
      </c>
      <c r="I250" s="16">
        <f>SUM(ENERO:DICIEMBRE!I250)</f>
        <v>2</v>
      </c>
      <c r="J250" s="16">
        <f>SUM(ENERO:DICIEMBRE!J250)</f>
        <v>0</v>
      </c>
      <c r="K250" s="16">
        <f>SUM(ENERO:DICIEMBRE!K250)</f>
        <v>0</v>
      </c>
      <c r="L250" s="16">
        <f>SUM(ENERO:DICIEMBRE!L250)</f>
        <v>0</v>
      </c>
      <c r="M250" s="16">
        <f>SUM(ENERO:DICIEMBRE!M250)</f>
        <v>0</v>
      </c>
    </row>
    <row r="251" spans="1:28" x14ac:dyDescent="0.2">
      <c r="A251" s="720" t="s">
        <v>356</v>
      </c>
      <c r="B251" s="721" t="s">
        <v>356</v>
      </c>
      <c r="C251" s="333">
        <f>SUM(E251:F251)</f>
        <v>0</v>
      </c>
      <c r="D251" s="16">
        <f>SUM(ENERO:DICIEMBRE!D251)</f>
        <v>0</v>
      </c>
      <c r="E251" s="16">
        <f>SUM(ENERO:DICIEMBRE!E251)</f>
        <v>0</v>
      </c>
      <c r="F251" s="16">
        <f>SUM(ENERO:DICIEMBRE!F251)</f>
        <v>0</v>
      </c>
      <c r="G251" s="16">
        <f>SUM(ENERO:DICIEMBRE!G251)</f>
        <v>0</v>
      </c>
      <c r="H251" s="16">
        <f>SUM(ENERO:DICIEMBRE!H251)</f>
        <v>0</v>
      </c>
      <c r="I251" s="16">
        <f>SUM(ENERO:DICIEMBRE!I251)</f>
        <v>0</v>
      </c>
      <c r="J251" s="16">
        <f>SUM(ENERO:DICIEMBRE!J251)</f>
        <v>0</v>
      </c>
      <c r="K251" s="16">
        <f>SUM(ENERO:DICIEMBRE!K251)</f>
        <v>0</v>
      </c>
      <c r="L251" s="16">
        <f>SUM(ENERO:DICIEMBRE!L251)</f>
        <v>0</v>
      </c>
      <c r="M251" s="16">
        <f>SUM(ENERO:DICIEMBRE!M251)</f>
        <v>0</v>
      </c>
    </row>
    <row r="252" spans="1:28" x14ac:dyDescent="0.2">
      <c r="A252" s="720" t="s">
        <v>357</v>
      </c>
      <c r="B252" s="721"/>
      <c r="C252" s="333">
        <f>SUM(E252:F252)</f>
        <v>0</v>
      </c>
      <c r="D252" s="16">
        <f>SUM(ENERO:DICIEMBRE!D252)</f>
        <v>0</v>
      </c>
      <c r="E252" s="16">
        <f>SUM(ENERO:DICIEMBRE!E252)</f>
        <v>0</v>
      </c>
      <c r="F252" s="16">
        <f>SUM(ENERO:DICIEMBRE!F252)</f>
        <v>0</v>
      </c>
      <c r="G252" s="16">
        <f>SUM(ENERO:DICIEMBRE!G252)</f>
        <v>0</v>
      </c>
      <c r="H252" s="16">
        <f>SUM(ENERO:DICIEMBRE!H252)</f>
        <v>0</v>
      </c>
      <c r="I252" s="16">
        <f>SUM(ENERO:DICIEMBRE!I252)</f>
        <v>0</v>
      </c>
      <c r="J252" s="16">
        <f>SUM(ENERO:DICIEMBRE!J252)</f>
        <v>0</v>
      </c>
      <c r="K252" s="16">
        <f>SUM(ENERO:DICIEMBRE!K252)</f>
        <v>0</v>
      </c>
      <c r="L252" s="16">
        <f>SUM(ENERO:DICIEMBRE!L252)</f>
        <v>0</v>
      </c>
      <c r="M252" s="16">
        <f>SUM(ENERO:DICIEMBRE!M252)</f>
        <v>0</v>
      </c>
    </row>
    <row r="253" spans="1:28" x14ac:dyDescent="0.2">
      <c r="A253" s="720" t="s">
        <v>358</v>
      </c>
      <c r="B253" s="721"/>
      <c r="C253" s="333">
        <f>SUM(E253:F253)</f>
        <v>0</v>
      </c>
      <c r="D253" s="16">
        <f>SUM(ENERO:DICIEMBRE!D253)</f>
        <v>0</v>
      </c>
      <c r="E253" s="16">
        <f>SUM(ENERO:DICIEMBRE!E253)</f>
        <v>0</v>
      </c>
      <c r="F253" s="16">
        <f>SUM(ENERO:DICIEMBRE!F253)</f>
        <v>0</v>
      </c>
      <c r="G253" s="16">
        <f>SUM(ENERO:DICIEMBRE!G253)</f>
        <v>0</v>
      </c>
      <c r="H253" s="16">
        <f>SUM(ENERO:DICIEMBRE!H253)</f>
        <v>0</v>
      </c>
      <c r="I253" s="16">
        <f>SUM(ENERO:DICIEMBRE!I253)</f>
        <v>0</v>
      </c>
      <c r="J253" s="16">
        <f>SUM(ENERO:DICIEMBRE!J253)</f>
        <v>0</v>
      </c>
      <c r="K253" s="16">
        <f>SUM(ENERO:DICIEMBRE!K253)</f>
        <v>0</v>
      </c>
      <c r="L253" s="16">
        <f>SUM(ENERO:DICIEMBRE!L253)</f>
        <v>0</v>
      </c>
      <c r="M253" s="16">
        <f>SUM(ENERO:DICIEMBRE!M253)</f>
        <v>0</v>
      </c>
    </row>
    <row r="254" spans="1:28" x14ac:dyDescent="0.2">
      <c r="A254" s="720" t="s">
        <v>359</v>
      </c>
      <c r="B254" s="721"/>
      <c r="C254" s="333">
        <f>SUM(E254:F254)</f>
        <v>0</v>
      </c>
      <c r="D254" s="16">
        <f>SUM(ENERO:DICIEMBRE!D254)</f>
        <v>0</v>
      </c>
      <c r="E254" s="16">
        <f>SUM(ENERO:DICIEMBRE!E254)</f>
        <v>0</v>
      </c>
      <c r="F254" s="16">
        <f>SUM(ENERO:DICIEMBRE!F254)</f>
        <v>0</v>
      </c>
      <c r="G254" s="16">
        <f>SUM(ENERO:DICIEMBRE!G254)</f>
        <v>0</v>
      </c>
      <c r="H254" s="16">
        <f>SUM(ENERO:DICIEMBRE!H254)</f>
        <v>0</v>
      </c>
      <c r="I254" s="16">
        <f>SUM(ENERO:DICIEMBRE!I254)</f>
        <v>0</v>
      </c>
      <c r="J254" s="16">
        <f>SUM(ENERO:DICIEMBRE!J254)</f>
        <v>0</v>
      </c>
      <c r="K254" s="16">
        <f>SUM(ENERO:DICIEMBRE!K254)</f>
        <v>0</v>
      </c>
      <c r="L254" s="16">
        <f>SUM(ENERO:DICIEMBRE!L254)</f>
        <v>0</v>
      </c>
      <c r="M254" s="16">
        <f>SUM(ENERO:DICIEMBRE!M254)</f>
        <v>0</v>
      </c>
    </row>
    <row r="255" spans="1:28" x14ac:dyDescent="0.2">
      <c r="A255" s="334"/>
      <c r="B255" s="335" t="s">
        <v>360</v>
      </c>
      <c r="C255" s="333">
        <f t="shared" ref="C255:I255" si="11">SUM(C250:C254)</f>
        <v>19</v>
      </c>
      <c r="D255" s="333">
        <f t="shared" si="11"/>
        <v>19</v>
      </c>
      <c r="E255" s="333">
        <f t="shared" si="11"/>
        <v>0</v>
      </c>
      <c r="F255" s="333">
        <f t="shared" si="11"/>
        <v>19</v>
      </c>
      <c r="G255" s="333">
        <f t="shared" si="11"/>
        <v>13</v>
      </c>
      <c r="H255" s="333">
        <f t="shared" si="11"/>
        <v>4</v>
      </c>
      <c r="I255" s="333">
        <f t="shared" si="11"/>
        <v>2</v>
      </c>
      <c r="J255" s="333">
        <f>SUM(J250:J254)</f>
        <v>0</v>
      </c>
      <c r="K255" s="333">
        <f>SUM(K250:K254)</f>
        <v>0</v>
      </c>
      <c r="L255" s="333">
        <f>SUM(L250:L254)</f>
        <v>0</v>
      </c>
      <c r="M255" s="333">
        <f>SUM(M250:M254)</f>
        <v>0</v>
      </c>
    </row>
    <row r="256" spans="1:28" x14ac:dyDescent="0.2">
      <c r="A256" s="722" t="s">
        <v>361</v>
      </c>
      <c r="B256" s="723"/>
      <c r="C256" s="333">
        <f>SUM(E256:F256)</f>
        <v>0</v>
      </c>
      <c r="D256" s="16">
        <f>SUM(ENERO:DICIEMBRE!D256)</f>
        <v>0</v>
      </c>
      <c r="E256" s="16">
        <f>SUM(ENERO:DICIEMBRE!E256)</f>
        <v>0</v>
      </c>
      <c r="F256" s="16">
        <f>SUM(ENERO:DICIEMBRE!F256)</f>
        <v>0</v>
      </c>
      <c r="G256" s="16">
        <f>SUM(ENERO:DICIEMBRE!G256)</f>
        <v>0</v>
      </c>
      <c r="H256" s="16">
        <f>SUM(ENERO:DICIEMBRE!H256)</f>
        <v>0</v>
      </c>
      <c r="I256" s="16">
        <f>SUM(ENERO:DICIEMBRE!I256)</f>
        <v>0</v>
      </c>
      <c r="J256" s="16">
        <f>SUM(ENERO:DICIEMBRE!J256)</f>
        <v>0</v>
      </c>
      <c r="K256" s="16">
        <f>SUM(ENERO:DICIEMBRE!K256)</f>
        <v>0</v>
      </c>
      <c r="L256" s="16">
        <f>SUM(ENERO:DICIEMBRE!L256)</f>
        <v>0</v>
      </c>
      <c r="M256" s="16">
        <f>SUM(ENERO:DICIEMBRE!M256)</f>
        <v>0</v>
      </c>
    </row>
    <row r="257" spans="1:13" x14ac:dyDescent="0.2">
      <c r="A257" s="722" t="s">
        <v>362</v>
      </c>
      <c r="B257" s="723"/>
      <c r="C257" s="333">
        <f>SUM(E257:F257)</f>
        <v>0</v>
      </c>
      <c r="D257" s="16">
        <f>SUM(ENERO:DICIEMBRE!D257)</f>
        <v>0</v>
      </c>
      <c r="E257" s="16">
        <f>SUM(ENERO:DICIEMBRE!E257)</f>
        <v>0</v>
      </c>
      <c r="F257" s="16">
        <f>SUM(ENERO:DICIEMBRE!F257)</f>
        <v>0</v>
      </c>
      <c r="G257" s="16">
        <f>SUM(ENERO:DICIEMBRE!G257)</f>
        <v>0</v>
      </c>
      <c r="H257" s="16">
        <f>SUM(ENERO:DICIEMBRE!H257)</f>
        <v>0</v>
      </c>
      <c r="I257" s="16">
        <f>SUM(ENERO:DICIEMBRE!I257)</f>
        <v>0</v>
      </c>
      <c r="J257" s="16">
        <f>SUM(ENERO:DICIEMBRE!J257)</f>
        <v>0</v>
      </c>
      <c r="K257" s="16">
        <f>SUM(ENERO:DICIEMBRE!K257)</f>
        <v>0</v>
      </c>
      <c r="L257" s="16">
        <f>SUM(ENERO:DICIEMBRE!L257)</f>
        <v>0</v>
      </c>
      <c r="M257" s="16">
        <f>SUM(ENERO:DICIEMBRE!M257)</f>
        <v>0</v>
      </c>
    </row>
    <row r="258" spans="1:13" x14ac:dyDescent="0.2">
      <c r="A258" s="722" t="s">
        <v>363</v>
      </c>
      <c r="B258" s="723"/>
      <c r="C258" s="333">
        <f>SUM(E258:F258)</f>
        <v>0</v>
      </c>
      <c r="D258" s="16">
        <f>SUM(ENERO:DICIEMBRE!D258)</f>
        <v>0</v>
      </c>
      <c r="E258" s="16">
        <f>SUM(ENERO:DICIEMBRE!E258)</f>
        <v>0</v>
      </c>
      <c r="F258" s="16">
        <f>SUM(ENERO:DICIEMBRE!F258)</f>
        <v>0</v>
      </c>
      <c r="G258" s="16">
        <f>SUM(ENERO:DICIEMBRE!G258)</f>
        <v>0</v>
      </c>
      <c r="H258" s="16">
        <f>SUM(ENERO:DICIEMBRE!H258)</f>
        <v>0</v>
      </c>
      <c r="I258" s="16">
        <f>SUM(ENERO:DICIEMBRE!I258)</f>
        <v>0</v>
      </c>
      <c r="J258" s="16">
        <f>SUM(ENERO:DICIEMBRE!J258)</f>
        <v>0</v>
      </c>
      <c r="K258" s="16">
        <f>SUM(ENERO:DICIEMBRE!K258)</f>
        <v>0</v>
      </c>
      <c r="L258" s="16">
        <f>SUM(ENERO:DICIEMBRE!L258)</f>
        <v>0</v>
      </c>
      <c r="M258" s="16">
        <f>SUM(ENERO:DICIEMBRE!M258)</f>
        <v>0</v>
      </c>
    </row>
    <row r="259" spans="1:13" x14ac:dyDescent="0.2">
      <c r="A259" s="735" t="s">
        <v>364</v>
      </c>
      <c r="B259" s="736"/>
      <c r="C259" s="333">
        <f t="shared" ref="C259:M259" si="12">SUM(C256:C258)</f>
        <v>0</v>
      </c>
      <c r="D259" s="333">
        <f t="shared" si="12"/>
        <v>0</v>
      </c>
      <c r="E259" s="333">
        <f t="shared" si="12"/>
        <v>0</v>
      </c>
      <c r="F259" s="333">
        <f t="shared" si="12"/>
        <v>0</v>
      </c>
      <c r="G259" s="333">
        <f t="shared" si="12"/>
        <v>0</v>
      </c>
      <c r="H259" s="333">
        <f t="shared" si="12"/>
        <v>0</v>
      </c>
      <c r="I259" s="333">
        <f t="shared" si="12"/>
        <v>0</v>
      </c>
      <c r="J259" s="333">
        <f t="shared" si="12"/>
        <v>0</v>
      </c>
      <c r="K259" s="333">
        <f t="shared" si="12"/>
        <v>0</v>
      </c>
      <c r="L259" s="333">
        <f t="shared" si="12"/>
        <v>0</v>
      </c>
      <c r="M259" s="333">
        <f t="shared" si="12"/>
        <v>0</v>
      </c>
    </row>
    <row r="260" spans="1:13" x14ac:dyDescent="0.2">
      <c r="A260" s="722" t="s">
        <v>365</v>
      </c>
      <c r="B260" s="723"/>
      <c r="C260" s="333">
        <f>SUM(E260:F260)</f>
        <v>0</v>
      </c>
      <c r="D260" s="16">
        <f>SUM(ENERO:DICIEMBRE!D260)</f>
        <v>0</v>
      </c>
      <c r="E260" s="16">
        <f>SUM(ENERO:DICIEMBRE!E260)</f>
        <v>0</v>
      </c>
      <c r="F260" s="16">
        <f>SUM(ENERO:DICIEMBRE!F260)</f>
        <v>0</v>
      </c>
      <c r="G260" s="16">
        <f>SUM(ENERO:DICIEMBRE!G260)</f>
        <v>0</v>
      </c>
      <c r="H260" s="16">
        <f>SUM(ENERO:DICIEMBRE!H260)</f>
        <v>0</v>
      </c>
      <c r="I260" s="16">
        <f>SUM(ENERO:DICIEMBRE!I260)</f>
        <v>0</v>
      </c>
      <c r="J260" s="16">
        <f>SUM(ENERO:DICIEMBRE!J260)</f>
        <v>0</v>
      </c>
      <c r="K260" s="16">
        <f>SUM(ENERO:DICIEMBRE!K260)</f>
        <v>0</v>
      </c>
      <c r="L260" s="16">
        <f>SUM(ENERO:DICIEMBRE!L260)</f>
        <v>0</v>
      </c>
      <c r="M260" s="16">
        <f>SUM(ENERO:DICIEMBRE!M260)</f>
        <v>0</v>
      </c>
    </row>
    <row r="261" spans="1:13" x14ac:dyDescent="0.2">
      <c r="A261" s="722" t="s">
        <v>366</v>
      </c>
      <c r="B261" s="723"/>
      <c r="C261" s="333">
        <f>SUM(E261:F261)</f>
        <v>0</v>
      </c>
      <c r="D261" s="16">
        <f>SUM(ENERO:DICIEMBRE!D261)</f>
        <v>0</v>
      </c>
      <c r="E261" s="16">
        <f>SUM(ENERO:DICIEMBRE!E261)</f>
        <v>0</v>
      </c>
      <c r="F261" s="16">
        <f>SUM(ENERO:DICIEMBRE!F261)</f>
        <v>0</v>
      </c>
      <c r="G261" s="16">
        <f>SUM(ENERO:DICIEMBRE!G261)</f>
        <v>0</v>
      </c>
      <c r="H261" s="16">
        <f>SUM(ENERO:DICIEMBRE!H261)</f>
        <v>0</v>
      </c>
      <c r="I261" s="16">
        <f>SUM(ENERO:DICIEMBRE!I261)</f>
        <v>0</v>
      </c>
      <c r="J261" s="16">
        <f>SUM(ENERO:DICIEMBRE!J261)</f>
        <v>0</v>
      </c>
      <c r="K261" s="16">
        <f>SUM(ENERO:DICIEMBRE!K261)</f>
        <v>0</v>
      </c>
      <c r="L261" s="16">
        <f>SUM(ENERO:DICIEMBRE!L261)</f>
        <v>0</v>
      </c>
      <c r="M261" s="16">
        <f>SUM(ENERO:DICIEMBRE!M261)</f>
        <v>0</v>
      </c>
    </row>
    <row r="262" spans="1:13" x14ac:dyDescent="0.2">
      <c r="A262" s="722" t="s">
        <v>367</v>
      </c>
      <c r="B262" s="723"/>
      <c r="C262" s="333">
        <f>SUM(E262:F262)</f>
        <v>0</v>
      </c>
      <c r="D262" s="16">
        <f>SUM(ENERO:DICIEMBRE!D262)</f>
        <v>0</v>
      </c>
      <c r="E262" s="16">
        <f>SUM(ENERO:DICIEMBRE!E262)</f>
        <v>0</v>
      </c>
      <c r="F262" s="16">
        <f>SUM(ENERO:DICIEMBRE!F262)</f>
        <v>0</v>
      </c>
      <c r="G262" s="16">
        <f>SUM(ENERO:DICIEMBRE!G262)</f>
        <v>0</v>
      </c>
      <c r="H262" s="16">
        <f>SUM(ENERO:DICIEMBRE!H262)</f>
        <v>0</v>
      </c>
      <c r="I262" s="16">
        <f>SUM(ENERO:DICIEMBRE!I262)</f>
        <v>0</v>
      </c>
      <c r="J262" s="16">
        <f>SUM(ENERO:DICIEMBRE!J262)</f>
        <v>0</v>
      </c>
      <c r="K262" s="16">
        <f>SUM(ENERO:DICIEMBRE!K262)</f>
        <v>0</v>
      </c>
      <c r="L262" s="16">
        <f>SUM(ENERO:DICIEMBRE!L262)</f>
        <v>0</v>
      </c>
      <c r="M262" s="16">
        <f>SUM(ENERO:DICIEMBRE!M262)</f>
        <v>0</v>
      </c>
    </row>
    <row r="263" spans="1:13" x14ac:dyDescent="0.2">
      <c r="A263" s="334"/>
      <c r="B263" s="336" t="s">
        <v>368</v>
      </c>
      <c r="C263" s="333">
        <f t="shared" ref="C263:I263" si="13">SUM(C260:C262)</f>
        <v>0</v>
      </c>
      <c r="D263" s="333">
        <f t="shared" si="13"/>
        <v>0</v>
      </c>
      <c r="E263" s="333">
        <f t="shared" si="13"/>
        <v>0</v>
      </c>
      <c r="F263" s="333">
        <f t="shared" si="13"/>
        <v>0</v>
      </c>
      <c r="G263" s="333">
        <f t="shared" si="13"/>
        <v>0</v>
      </c>
      <c r="H263" s="333">
        <f t="shared" si="13"/>
        <v>0</v>
      </c>
      <c r="I263" s="333">
        <f t="shared" si="13"/>
        <v>0</v>
      </c>
      <c r="J263" s="333">
        <f>SUM(J260:J262)</f>
        <v>0</v>
      </c>
      <c r="K263" s="333">
        <f>SUM(K260:K262)</f>
        <v>0</v>
      </c>
      <c r="L263" s="333">
        <f>SUM(L260:L262)</f>
        <v>0</v>
      </c>
      <c r="M263" s="333">
        <f>SUM(M260:M262)</f>
        <v>0</v>
      </c>
    </row>
    <row r="264" spans="1:13" x14ac:dyDescent="0.2">
      <c r="A264" s="722" t="s">
        <v>369</v>
      </c>
      <c r="B264" s="723"/>
      <c r="C264" s="333">
        <f>SUM(E264:F264)</f>
        <v>0</v>
      </c>
      <c r="D264" s="16">
        <f>SUM(ENERO:DICIEMBRE!D264)</f>
        <v>0</v>
      </c>
      <c r="E264" s="16">
        <f>SUM(ENERO:DICIEMBRE!E264)</f>
        <v>0</v>
      </c>
      <c r="F264" s="16">
        <f>SUM(ENERO:DICIEMBRE!F264)</f>
        <v>0</v>
      </c>
      <c r="G264" s="16">
        <f>SUM(ENERO:DICIEMBRE!G264)</f>
        <v>0</v>
      </c>
      <c r="H264" s="16">
        <f>SUM(ENERO:DICIEMBRE!H264)</f>
        <v>0</v>
      </c>
      <c r="I264" s="16">
        <f>SUM(ENERO:DICIEMBRE!I264)</f>
        <v>0</v>
      </c>
      <c r="J264" s="16">
        <f>SUM(ENERO:DICIEMBRE!J264)</f>
        <v>0</v>
      </c>
      <c r="K264" s="16">
        <f>SUM(ENERO:DICIEMBRE!K264)</f>
        <v>0</v>
      </c>
      <c r="L264" s="16">
        <f>SUM(ENERO:DICIEMBRE!L264)</f>
        <v>0</v>
      </c>
      <c r="M264" s="16">
        <f>SUM(ENERO:DICIEMBRE!M264)</f>
        <v>0</v>
      </c>
    </row>
    <row r="265" spans="1:13" x14ac:dyDescent="0.2">
      <c r="A265" s="731" t="s">
        <v>370</v>
      </c>
      <c r="B265" s="732"/>
      <c r="C265" s="333">
        <f>SUM(E265:F265)</f>
        <v>10</v>
      </c>
      <c r="D265" s="16">
        <f>SUM(ENERO:DICIEMBRE!D265)</f>
        <v>10</v>
      </c>
      <c r="E265" s="16">
        <f>SUM(ENERO:DICIEMBRE!E265)</f>
        <v>0</v>
      </c>
      <c r="F265" s="16">
        <f>SUM(ENERO:DICIEMBRE!F265)</f>
        <v>10</v>
      </c>
      <c r="G265" s="16">
        <f>SUM(ENERO:DICIEMBRE!G265)</f>
        <v>6</v>
      </c>
      <c r="H265" s="16">
        <f>SUM(ENERO:DICIEMBRE!H265)</f>
        <v>1</v>
      </c>
      <c r="I265" s="16">
        <f>SUM(ENERO:DICIEMBRE!I265)</f>
        <v>3</v>
      </c>
      <c r="J265" s="16">
        <f>SUM(ENERO:DICIEMBRE!J265)</f>
        <v>0</v>
      </c>
      <c r="K265" s="16">
        <f>SUM(ENERO:DICIEMBRE!K265)</f>
        <v>0</v>
      </c>
      <c r="L265" s="16">
        <f>SUM(ENERO:DICIEMBRE!L265)</f>
        <v>0</v>
      </c>
      <c r="M265" s="16">
        <f>SUM(ENERO:DICIEMBRE!M265)</f>
        <v>0</v>
      </c>
    </row>
    <row r="266" spans="1:13" x14ac:dyDescent="0.2">
      <c r="A266" s="722" t="s">
        <v>371</v>
      </c>
      <c r="B266" s="723"/>
      <c r="C266" s="333">
        <f>SUM(E266:F266)</f>
        <v>0</v>
      </c>
      <c r="D266" s="16">
        <f>SUM(ENERO:DICIEMBRE!D266)</f>
        <v>0</v>
      </c>
      <c r="E266" s="16">
        <f>SUM(ENERO:DICIEMBRE!E266)</f>
        <v>0</v>
      </c>
      <c r="F266" s="16">
        <f>SUM(ENERO:DICIEMBRE!F266)</f>
        <v>0</v>
      </c>
      <c r="G266" s="16">
        <f>SUM(ENERO:DICIEMBRE!G266)</f>
        <v>0</v>
      </c>
      <c r="H266" s="16">
        <f>SUM(ENERO:DICIEMBRE!H266)</f>
        <v>0</v>
      </c>
      <c r="I266" s="16">
        <f>SUM(ENERO:DICIEMBRE!I266)</f>
        <v>0</v>
      </c>
      <c r="J266" s="16">
        <f>SUM(ENERO:DICIEMBRE!J266)</f>
        <v>0</v>
      </c>
      <c r="K266" s="16">
        <f>SUM(ENERO:DICIEMBRE!K266)</f>
        <v>0</v>
      </c>
      <c r="L266" s="16">
        <f>SUM(ENERO:DICIEMBRE!L266)</f>
        <v>0</v>
      </c>
      <c r="M266" s="16">
        <f>SUM(ENERO:DICIEMBRE!M266)</f>
        <v>0</v>
      </c>
    </row>
    <row r="267" spans="1:13" x14ac:dyDescent="0.2">
      <c r="A267" s="334"/>
      <c r="B267" s="336" t="s">
        <v>372</v>
      </c>
      <c r="C267" s="333">
        <f t="shared" ref="C267:M267" si="14">SUM(C264:C266)</f>
        <v>10</v>
      </c>
      <c r="D267" s="333">
        <f t="shared" si="14"/>
        <v>10</v>
      </c>
      <c r="E267" s="333">
        <f t="shared" si="14"/>
        <v>0</v>
      </c>
      <c r="F267" s="333">
        <f t="shared" si="14"/>
        <v>10</v>
      </c>
      <c r="G267" s="333">
        <f t="shared" si="14"/>
        <v>6</v>
      </c>
      <c r="H267" s="333">
        <f t="shared" si="14"/>
        <v>1</v>
      </c>
      <c r="I267" s="333">
        <f t="shared" si="14"/>
        <v>3</v>
      </c>
      <c r="J267" s="333">
        <f t="shared" si="14"/>
        <v>0</v>
      </c>
      <c r="K267" s="333">
        <f t="shared" si="14"/>
        <v>0</v>
      </c>
      <c r="L267" s="333">
        <f t="shared" si="14"/>
        <v>0</v>
      </c>
      <c r="M267" s="333">
        <f t="shared" si="14"/>
        <v>0</v>
      </c>
    </row>
    <row r="268" spans="1:13" x14ac:dyDescent="0.2">
      <c r="A268" s="733" t="s">
        <v>373</v>
      </c>
      <c r="B268" s="734" t="s">
        <v>374</v>
      </c>
      <c r="C268" s="333">
        <f t="shared" ref="C268:C275" si="15">SUM(E268:F268)</f>
        <v>44</v>
      </c>
      <c r="D268" s="16">
        <f>SUM(ENERO:DICIEMBRE!D268)</f>
        <v>44</v>
      </c>
      <c r="E268" s="16">
        <f>SUM(ENERO:DICIEMBRE!E268)</f>
        <v>0</v>
      </c>
      <c r="F268" s="16">
        <f>SUM(ENERO:DICIEMBRE!F268)</f>
        <v>44</v>
      </c>
      <c r="G268" s="16">
        <f>SUM(ENERO:DICIEMBRE!G268)</f>
        <v>32</v>
      </c>
      <c r="H268" s="16">
        <f>SUM(ENERO:DICIEMBRE!H268)</f>
        <v>7</v>
      </c>
      <c r="I268" s="16">
        <f>SUM(ENERO:DICIEMBRE!I268)</f>
        <v>5</v>
      </c>
      <c r="J268" s="16">
        <f>SUM(ENERO:DICIEMBRE!J268)</f>
        <v>0</v>
      </c>
      <c r="K268" s="16">
        <f>SUM(ENERO:DICIEMBRE!K268)</f>
        <v>0</v>
      </c>
      <c r="L268" s="16">
        <f>SUM(ENERO:DICIEMBRE!L268)</f>
        <v>0</v>
      </c>
      <c r="M268" s="16">
        <f>SUM(ENERO:DICIEMBRE!M268)</f>
        <v>0</v>
      </c>
    </row>
    <row r="269" spans="1:13" x14ac:dyDescent="0.2">
      <c r="A269" s="733" t="s">
        <v>375</v>
      </c>
      <c r="B269" s="734" t="s">
        <v>375</v>
      </c>
      <c r="C269" s="333">
        <f t="shared" si="15"/>
        <v>2</v>
      </c>
      <c r="D269" s="16">
        <f>SUM(ENERO:DICIEMBRE!D269)</f>
        <v>2</v>
      </c>
      <c r="E269" s="16">
        <f>SUM(ENERO:DICIEMBRE!E269)</f>
        <v>0</v>
      </c>
      <c r="F269" s="16">
        <f>SUM(ENERO:DICIEMBRE!F269)</f>
        <v>2</v>
      </c>
      <c r="G269" s="16">
        <f>SUM(ENERO:DICIEMBRE!G269)</f>
        <v>0</v>
      </c>
      <c r="H269" s="16">
        <f>SUM(ENERO:DICIEMBRE!H269)</f>
        <v>2</v>
      </c>
      <c r="I269" s="16">
        <f>SUM(ENERO:DICIEMBRE!I269)</f>
        <v>0</v>
      </c>
      <c r="J269" s="16">
        <f>SUM(ENERO:DICIEMBRE!J269)</f>
        <v>0</v>
      </c>
      <c r="K269" s="16">
        <f>SUM(ENERO:DICIEMBRE!K269)</f>
        <v>0</v>
      </c>
      <c r="L269" s="16">
        <f>SUM(ENERO:DICIEMBRE!L269)</f>
        <v>0</v>
      </c>
      <c r="M269" s="16">
        <f>SUM(ENERO:DICIEMBRE!M269)</f>
        <v>0</v>
      </c>
    </row>
    <row r="270" spans="1:13" x14ac:dyDescent="0.2">
      <c r="A270" s="733" t="s">
        <v>376</v>
      </c>
      <c r="B270" s="734" t="s">
        <v>376</v>
      </c>
      <c r="C270" s="333">
        <f t="shared" si="15"/>
        <v>21</v>
      </c>
      <c r="D270" s="16">
        <f>SUM(ENERO:DICIEMBRE!D270)</f>
        <v>21</v>
      </c>
      <c r="E270" s="16">
        <f>SUM(ENERO:DICIEMBRE!E270)</f>
        <v>0</v>
      </c>
      <c r="F270" s="16">
        <f>SUM(ENERO:DICIEMBRE!F270)</f>
        <v>21</v>
      </c>
      <c r="G270" s="16">
        <f>SUM(ENERO:DICIEMBRE!G270)</f>
        <v>10</v>
      </c>
      <c r="H270" s="16">
        <f>SUM(ENERO:DICIEMBRE!H270)</f>
        <v>8</v>
      </c>
      <c r="I270" s="16">
        <f>SUM(ENERO:DICIEMBRE!I270)</f>
        <v>3</v>
      </c>
      <c r="J270" s="16">
        <f>SUM(ENERO:DICIEMBRE!J270)</f>
        <v>0</v>
      </c>
      <c r="K270" s="16">
        <f>SUM(ENERO:DICIEMBRE!K270)</f>
        <v>0</v>
      </c>
      <c r="L270" s="16">
        <f>SUM(ENERO:DICIEMBRE!L270)</f>
        <v>0</v>
      </c>
      <c r="M270" s="16">
        <f>SUM(ENERO:DICIEMBRE!M270)</f>
        <v>0</v>
      </c>
    </row>
    <row r="271" spans="1:13" x14ac:dyDescent="0.2">
      <c r="A271" s="737" t="s">
        <v>377</v>
      </c>
      <c r="B271" s="738"/>
      <c r="C271" s="333">
        <f t="shared" si="15"/>
        <v>119</v>
      </c>
      <c r="D271" s="16">
        <f>SUM(ENERO:DICIEMBRE!D271)</f>
        <v>119</v>
      </c>
      <c r="E271" s="16">
        <f>SUM(ENERO:DICIEMBRE!E271)</f>
        <v>0</v>
      </c>
      <c r="F271" s="16">
        <f>SUM(ENERO:DICIEMBRE!F271)</f>
        <v>119</v>
      </c>
      <c r="G271" s="16">
        <f>SUM(ENERO:DICIEMBRE!G271)</f>
        <v>86</v>
      </c>
      <c r="H271" s="16">
        <f>SUM(ENERO:DICIEMBRE!H271)</f>
        <v>20</v>
      </c>
      <c r="I271" s="16">
        <f>SUM(ENERO:DICIEMBRE!I271)</f>
        <v>13</v>
      </c>
      <c r="J271" s="16">
        <f>SUM(ENERO:DICIEMBRE!J271)</f>
        <v>0</v>
      </c>
      <c r="K271" s="16">
        <f>SUM(ENERO:DICIEMBRE!K271)</f>
        <v>0</v>
      </c>
      <c r="L271" s="16">
        <f>SUM(ENERO:DICIEMBRE!L271)</f>
        <v>0</v>
      </c>
      <c r="M271" s="16">
        <f>SUM(ENERO:DICIEMBRE!M271)</f>
        <v>0</v>
      </c>
    </row>
    <row r="272" spans="1:13" x14ac:dyDescent="0.2">
      <c r="A272" s="737" t="s">
        <v>378</v>
      </c>
      <c r="B272" s="738" t="s">
        <v>378</v>
      </c>
      <c r="C272" s="333">
        <f t="shared" si="15"/>
        <v>14</v>
      </c>
      <c r="D272" s="16">
        <f>SUM(ENERO:DICIEMBRE!D272)</f>
        <v>14</v>
      </c>
      <c r="E272" s="16">
        <f>SUM(ENERO:DICIEMBRE!E272)</f>
        <v>0</v>
      </c>
      <c r="F272" s="16">
        <f>SUM(ENERO:DICIEMBRE!F272)</f>
        <v>14</v>
      </c>
      <c r="G272" s="16">
        <f>SUM(ENERO:DICIEMBRE!G272)</f>
        <v>8</v>
      </c>
      <c r="H272" s="16">
        <f>SUM(ENERO:DICIEMBRE!H272)</f>
        <v>3</v>
      </c>
      <c r="I272" s="16">
        <f>SUM(ENERO:DICIEMBRE!I272)</f>
        <v>3</v>
      </c>
      <c r="J272" s="16">
        <f>SUM(ENERO:DICIEMBRE!J272)</f>
        <v>0</v>
      </c>
      <c r="K272" s="16">
        <f>SUM(ENERO:DICIEMBRE!K272)</f>
        <v>0</v>
      </c>
      <c r="L272" s="16">
        <f>SUM(ENERO:DICIEMBRE!L272)</f>
        <v>0</v>
      </c>
      <c r="M272" s="16">
        <f>SUM(ENERO:DICIEMBRE!M272)</f>
        <v>0</v>
      </c>
    </row>
    <row r="273" spans="1:13" x14ac:dyDescent="0.2">
      <c r="A273" s="722" t="s">
        <v>379</v>
      </c>
      <c r="B273" s="723"/>
      <c r="C273" s="333">
        <f t="shared" si="15"/>
        <v>17</v>
      </c>
      <c r="D273" s="16">
        <f>SUM(ENERO:DICIEMBRE!D273)</f>
        <v>17</v>
      </c>
      <c r="E273" s="16">
        <f>SUM(ENERO:DICIEMBRE!E273)</f>
        <v>0</v>
      </c>
      <c r="F273" s="16">
        <f>SUM(ENERO:DICIEMBRE!F273)</f>
        <v>17</v>
      </c>
      <c r="G273" s="16">
        <f>SUM(ENERO:DICIEMBRE!G273)</f>
        <v>6</v>
      </c>
      <c r="H273" s="16">
        <f>SUM(ENERO:DICIEMBRE!H273)</f>
        <v>8</v>
      </c>
      <c r="I273" s="16">
        <f>SUM(ENERO:DICIEMBRE!I273)</f>
        <v>3</v>
      </c>
      <c r="J273" s="16">
        <f>SUM(ENERO:DICIEMBRE!J273)</f>
        <v>0</v>
      </c>
      <c r="K273" s="16">
        <f>SUM(ENERO:DICIEMBRE!K273)</f>
        <v>0</v>
      </c>
      <c r="L273" s="16">
        <f>SUM(ENERO:DICIEMBRE!L273)</f>
        <v>0</v>
      </c>
      <c r="M273" s="16">
        <f>SUM(ENERO:DICIEMBRE!M273)</f>
        <v>0</v>
      </c>
    </row>
    <row r="274" spans="1:13" x14ac:dyDescent="0.2">
      <c r="A274" s="737" t="s">
        <v>380</v>
      </c>
      <c r="B274" s="738" t="s">
        <v>380</v>
      </c>
      <c r="C274" s="333">
        <f t="shared" si="15"/>
        <v>2</v>
      </c>
      <c r="D274" s="16">
        <f>SUM(ENERO:DICIEMBRE!D274)</f>
        <v>2</v>
      </c>
      <c r="E274" s="16">
        <f>SUM(ENERO:DICIEMBRE!E274)</f>
        <v>0</v>
      </c>
      <c r="F274" s="16">
        <f>SUM(ENERO:DICIEMBRE!F274)</f>
        <v>2</v>
      </c>
      <c r="G274" s="16">
        <f>SUM(ENERO:DICIEMBRE!G274)</f>
        <v>2</v>
      </c>
      <c r="H274" s="16">
        <f>SUM(ENERO:DICIEMBRE!H274)</f>
        <v>0</v>
      </c>
      <c r="I274" s="16">
        <f>SUM(ENERO:DICIEMBRE!I274)</f>
        <v>0</v>
      </c>
      <c r="J274" s="16">
        <f>SUM(ENERO:DICIEMBRE!J274)</f>
        <v>0</v>
      </c>
      <c r="K274" s="16">
        <f>SUM(ENERO:DICIEMBRE!K274)</f>
        <v>0</v>
      </c>
      <c r="L274" s="16">
        <f>SUM(ENERO:DICIEMBRE!L274)</f>
        <v>0</v>
      </c>
      <c r="M274" s="16">
        <f>SUM(ENERO:DICIEMBRE!M274)</f>
        <v>0</v>
      </c>
    </row>
    <row r="275" spans="1:13" x14ac:dyDescent="0.2">
      <c r="A275" s="737" t="s">
        <v>37</v>
      </c>
      <c r="B275" s="738" t="s">
        <v>37</v>
      </c>
      <c r="C275" s="333">
        <f t="shared" si="15"/>
        <v>4</v>
      </c>
      <c r="D275" s="16">
        <f>SUM(ENERO:DICIEMBRE!D275)</f>
        <v>4</v>
      </c>
      <c r="E275" s="16">
        <f>SUM(ENERO:DICIEMBRE!E275)</f>
        <v>0</v>
      </c>
      <c r="F275" s="16">
        <f>SUM(ENERO:DICIEMBRE!F275)</f>
        <v>4</v>
      </c>
      <c r="G275" s="16">
        <f>SUM(ENERO:DICIEMBRE!G275)</f>
        <v>4</v>
      </c>
      <c r="H275" s="16">
        <f>SUM(ENERO:DICIEMBRE!H275)</f>
        <v>0</v>
      </c>
      <c r="I275" s="16">
        <f>SUM(ENERO:DICIEMBRE!I275)</f>
        <v>0</v>
      </c>
      <c r="J275" s="16">
        <f>SUM(ENERO:DICIEMBRE!J275)</f>
        <v>0</v>
      </c>
      <c r="K275" s="16">
        <f>SUM(ENERO:DICIEMBRE!K275)</f>
        <v>0</v>
      </c>
      <c r="L275" s="16">
        <f>SUM(ENERO:DICIEMBRE!L275)</f>
        <v>0</v>
      </c>
      <c r="M275" s="16">
        <f>SUM(ENERO:DICIEMBRE!M275)</f>
        <v>0</v>
      </c>
    </row>
    <row r="276" spans="1:13" x14ac:dyDescent="0.2">
      <c r="A276" s="164"/>
      <c r="B276" s="336" t="s">
        <v>381</v>
      </c>
      <c r="C276" s="333">
        <f t="shared" ref="C276:M276" si="16">SUM(C268:C275)</f>
        <v>223</v>
      </c>
      <c r="D276" s="333">
        <f t="shared" si="16"/>
        <v>223</v>
      </c>
      <c r="E276" s="333">
        <f t="shared" si="16"/>
        <v>0</v>
      </c>
      <c r="F276" s="333">
        <f t="shared" si="16"/>
        <v>223</v>
      </c>
      <c r="G276" s="333">
        <f t="shared" si="16"/>
        <v>148</v>
      </c>
      <c r="H276" s="333">
        <f t="shared" si="16"/>
        <v>48</v>
      </c>
      <c r="I276" s="333">
        <f t="shared" si="16"/>
        <v>27</v>
      </c>
      <c r="J276" s="333">
        <f t="shared" si="16"/>
        <v>0</v>
      </c>
      <c r="K276" s="333">
        <f t="shared" si="16"/>
        <v>0</v>
      </c>
      <c r="L276" s="333">
        <f t="shared" si="16"/>
        <v>0</v>
      </c>
      <c r="M276" s="333">
        <f t="shared" si="16"/>
        <v>0</v>
      </c>
    </row>
    <row r="277" spans="1:13" x14ac:dyDescent="0.2">
      <c r="A277" s="731" t="s">
        <v>382</v>
      </c>
      <c r="B277" s="732"/>
      <c r="C277" s="333">
        <f t="shared" ref="C277:C282" si="17">SUM(E277:F277)</f>
        <v>0</v>
      </c>
      <c r="D277" s="16">
        <f>SUM(ENERO:DICIEMBRE!D277)</f>
        <v>0</v>
      </c>
      <c r="E277" s="16">
        <f>SUM(ENERO:DICIEMBRE!E277)</f>
        <v>0</v>
      </c>
      <c r="F277" s="16">
        <f>SUM(ENERO:DICIEMBRE!F277)</f>
        <v>0</v>
      </c>
      <c r="G277" s="16">
        <f>SUM(ENERO:DICIEMBRE!G277)</f>
        <v>0</v>
      </c>
      <c r="H277" s="16">
        <f>SUM(ENERO:DICIEMBRE!H277)</f>
        <v>0</v>
      </c>
      <c r="I277" s="16">
        <f>SUM(ENERO:DICIEMBRE!I277)</f>
        <v>0</v>
      </c>
      <c r="J277" s="16">
        <f>SUM(ENERO:DICIEMBRE!J277)</f>
        <v>0</v>
      </c>
      <c r="K277" s="16">
        <f>SUM(ENERO:DICIEMBRE!K277)</f>
        <v>0</v>
      </c>
      <c r="L277" s="16">
        <f>SUM(ENERO:DICIEMBRE!L277)</f>
        <v>0</v>
      </c>
      <c r="M277" s="16">
        <f>SUM(ENERO:DICIEMBRE!M277)</f>
        <v>0</v>
      </c>
    </row>
    <row r="278" spans="1:13" x14ac:dyDescent="0.2">
      <c r="A278" s="731" t="s">
        <v>383</v>
      </c>
      <c r="B278" s="732"/>
      <c r="C278" s="333">
        <f t="shared" si="17"/>
        <v>1</v>
      </c>
      <c r="D278" s="16">
        <f>SUM(ENERO:DICIEMBRE!D278)</f>
        <v>1</v>
      </c>
      <c r="E278" s="16">
        <f>SUM(ENERO:DICIEMBRE!E278)</f>
        <v>0</v>
      </c>
      <c r="F278" s="16">
        <f>SUM(ENERO:DICIEMBRE!F278)</f>
        <v>1</v>
      </c>
      <c r="G278" s="16">
        <f>SUM(ENERO:DICIEMBRE!G278)</f>
        <v>1</v>
      </c>
      <c r="H278" s="16">
        <f>SUM(ENERO:DICIEMBRE!H278)</f>
        <v>0</v>
      </c>
      <c r="I278" s="16">
        <f>SUM(ENERO:DICIEMBRE!I278)</f>
        <v>0</v>
      </c>
      <c r="J278" s="16">
        <f>SUM(ENERO:DICIEMBRE!J278)</f>
        <v>0</v>
      </c>
      <c r="K278" s="16">
        <f>SUM(ENERO:DICIEMBRE!K278)</f>
        <v>0</v>
      </c>
      <c r="L278" s="16">
        <f>SUM(ENERO:DICIEMBRE!L278)</f>
        <v>0</v>
      </c>
      <c r="M278" s="16">
        <f>SUM(ENERO:DICIEMBRE!M278)</f>
        <v>0</v>
      </c>
    </row>
    <row r="279" spans="1:13" x14ac:dyDescent="0.2">
      <c r="A279" s="731" t="s">
        <v>384</v>
      </c>
      <c r="B279" s="732"/>
      <c r="C279" s="333">
        <f t="shared" si="17"/>
        <v>0</v>
      </c>
      <c r="D279" s="16">
        <f>SUM(ENERO:DICIEMBRE!D279)</f>
        <v>0</v>
      </c>
      <c r="E279" s="16">
        <f>SUM(ENERO:DICIEMBRE!E279)</f>
        <v>0</v>
      </c>
      <c r="F279" s="16">
        <f>SUM(ENERO:DICIEMBRE!F279)</f>
        <v>0</v>
      </c>
      <c r="G279" s="16">
        <f>SUM(ENERO:DICIEMBRE!G279)</f>
        <v>0</v>
      </c>
      <c r="H279" s="16">
        <f>SUM(ENERO:DICIEMBRE!H279)</f>
        <v>0</v>
      </c>
      <c r="I279" s="16">
        <f>SUM(ENERO:DICIEMBRE!I279)</f>
        <v>0</v>
      </c>
      <c r="J279" s="16">
        <f>SUM(ENERO:DICIEMBRE!J279)</f>
        <v>0</v>
      </c>
      <c r="K279" s="16">
        <f>SUM(ENERO:DICIEMBRE!K279)</f>
        <v>0</v>
      </c>
      <c r="L279" s="16">
        <f>SUM(ENERO:DICIEMBRE!L279)</f>
        <v>0</v>
      </c>
      <c r="M279" s="16">
        <f>SUM(ENERO:DICIEMBRE!M279)</f>
        <v>0</v>
      </c>
    </row>
    <row r="280" spans="1:13" x14ac:dyDescent="0.2">
      <c r="A280" s="722" t="s">
        <v>385</v>
      </c>
      <c r="B280" s="723"/>
      <c r="C280" s="333">
        <f t="shared" si="17"/>
        <v>0</v>
      </c>
      <c r="D280" s="16">
        <f>SUM(ENERO:DICIEMBRE!D280)</f>
        <v>0</v>
      </c>
      <c r="E280" s="16">
        <f>SUM(ENERO:DICIEMBRE!E280)</f>
        <v>0</v>
      </c>
      <c r="F280" s="16">
        <f>SUM(ENERO:DICIEMBRE!F280)</f>
        <v>0</v>
      </c>
      <c r="G280" s="16">
        <f>SUM(ENERO:DICIEMBRE!G280)</f>
        <v>0</v>
      </c>
      <c r="H280" s="16">
        <f>SUM(ENERO:DICIEMBRE!H280)</f>
        <v>0</v>
      </c>
      <c r="I280" s="16">
        <f>SUM(ENERO:DICIEMBRE!I280)</f>
        <v>0</v>
      </c>
      <c r="J280" s="16">
        <f>SUM(ENERO:DICIEMBRE!J280)</f>
        <v>0</v>
      </c>
      <c r="K280" s="16">
        <f>SUM(ENERO:DICIEMBRE!K280)</f>
        <v>0</v>
      </c>
      <c r="L280" s="16">
        <f>SUM(ENERO:DICIEMBRE!L280)</f>
        <v>0</v>
      </c>
      <c r="M280" s="16">
        <f>SUM(ENERO:DICIEMBRE!M280)</f>
        <v>0</v>
      </c>
    </row>
    <row r="281" spans="1:13" x14ac:dyDescent="0.2">
      <c r="A281" s="722" t="s">
        <v>386</v>
      </c>
      <c r="B281" s="723"/>
      <c r="C281" s="333">
        <f t="shared" si="17"/>
        <v>3</v>
      </c>
      <c r="D281" s="16">
        <f>SUM(ENERO:DICIEMBRE!D281)</f>
        <v>3</v>
      </c>
      <c r="E281" s="16">
        <f>SUM(ENERO:DICIEMBRE!E281)</f>
        <v>0</v>
      </c>
      <c r="F281" s="16">
        <f>SUM(ENERO:DICIEMBRE!F281)</f>
        <v>3</v>
      </c>
      <c r="G281" s="16">
        <f>SUM(ENERO:DICIEMBRE!G281)</f>
        <v>3</v>
      </c>
      <c r="H281" s="16">
        <f>SUM(ENERO:DICIEMBRE!H281)</f>
        <v>0</v>
      </c>
      <c r="I281" s="16">
        <f>SUM(ENERO:DICIEMBRE!I281)</f>
        <v>0</v>
      </c>
      <c r="J281" s="16">
        <f>SUM(ENERO:DICIEMBRE!J281)</f>
        <v>0</v>
      </c>
      <c r="K281" s="16">
        <f>SUM(ENERO:DICIEMBRE!K281)</f>
        <v>0</v>
      </c>
      <c r="L281" s="16">
        <f>SUM(ENERO:DICIEMBRE!L281)</f>
        <v>0</v>
      </c>
      <c r="M281" s="16">
        <f>SUM(ENERO:DICIEMBRE!M281)</f>
        <v>0</v>
      </c>
    </row>
    <row r="282" spans="1:13" x14ac:dyDescent="0.2">
      <c r="A282" s="722" t="s">
        <v>387</v>
      </c>
      <c r="B282" s="723"/>
      <c r="C282" s="333">
        <f t="shared" si="17"/>
        <v>170</v>
      </c>
      <c r="D282" s="16">
        <f>SUM(ENERO:DICIEMBRE!D282)</f>
        <v>170</v>
      </c>
      <c r="E282" s="16">
        <f>SUM(ENERO:DICIEMBRE!E282)</f>
        <v>0</v>
      </c>
      <c r="F282" s="16">
        <f>SUM(ENERO:DICIEMBRE!F282)</f>
        <v>170</v>
      </c>
      <c r="G282" s="16">
        <f>SUM(ENERO:DICIEMBRE!G282)</f>
        <v>134</v>
      </c>
      <c r="H282" s="16">
        <f>SUM(ENERO:DICIEMBRE!H282)</f>
        <v>32</v>
      </c>
      <c r="I282" s="16">
        <f>SUM(ENERO:DICIEMBRE!I282)</f>
        <v>4</v>
      </c>
      <c r="J282" s="16">
        <f>SUM(ENERO:DICIEMBRE!J282)</f>
        <v>0</v>
      </c>
      <c r="K282" s="16">
        <f>SUM(ENERO:DICIEMBRE!K282)</f>
        <v>0</v>
      </c>
      <c r="L282" s="16">
        <f>SUM(ENERO:DICIEMBRE!L282)</f>
        <v>0</v>
      </c>
      <c r="M282" s="16">
        <f>SUM(ENERO:DICIEMBRE!M282)</f>
        <v>0</v>
      </c>
    </row>
    <row r="283" spans="1:13" x14ac:dyDescent="0.2">
      <c r="A283" s="164"/>
      <c r="B283" s="336" t="s">
        <v>388</v>
      </c>
      <c r="C283" s="333">
        <f t="shared" ref="C283:M283" si="18">SUM(C277:C282)</f>
        <v>174</v>
      </c>
      <c r="D283" s="333">
        <f t="shared" si="18"/>
        <v>174</v>
      </c>
      <c r="E283" s="333">
        <f t="shared" si="18"/>
        <v>0</v>
      </c>
      <c r="F283" s="333">
        <f t="shared" si="18"/>
        <v>174</v>
      </c>
      <c r="G283" s="333">
        <f t="shared" si="18"/>
        <v>138</v>
      </c>
      <c r="H283" s="333">
        <f t="shared" si="18"/>
        <v>32</v>
      </c>
      <c r="I283" s="333">
        <f t="shared" si="18"/>
        <v>4</v>
      </c>
      <c r="J283" s="333">
        <f t="shared" si="18"/>
        <v>0</v>
      </c>
      <c r="K283" s="333">
        <f t="shared" si="18"/>
        <v>0</v>
      </c>
      <c r="L283" s="333">
        <f t="shared" si="18"/>
        <v>0</v>
      </c>
      <c r="M283" s="333">
        <f t="shared" si="18"/>
        <v>0</v>
      </c>
    </row>
    <row r="284" spans="1:13" x14ac:dyDescent="0.2">
      <c r="A284" s="722" t="s">
        <v>141</v>
      </c>
      <c r="B284" s="723" t="s">
        <v>141</v>
      </c>
      <c r="C284" s="333">
        <f>SUM(E284:F284)</f>
        <v>4</v>
      </c>
      <c r="D284" s="16">
        <f>SUM(ENERO:DICIEMBRE!D284)</f>
        <v>4</v>
      </c>
      <c r="E284" s="16">
        <f>SUM(ENERO:DICIEMBRE!E284)</f>
        <v>0</v>
      </c>
      <c r="F284" s="16">
        <f>SUM(ENERO:DICIEMBRE!F284)</f>
        <v>4</v>
      </c>
      <c r="G284" s="16">
        <f>SUM(ENERO:DICIEMBRE!G284)</f>
        <v>3</v>
      </c>
      <c r="H284" s="16">
        <f>SUM(ENERO:DICIEMBRE!H284)</f>
        <v>1</v>
      </c>
      <c r="I284" s="16">
        <f>SUM(ENERO:DICIEMBRE!I284)</f>
        <v>0</v>
      </c>
      <c r="J284" s="16">
        <f>SUM(ENERO:DICIEMBRE!J284)</f>
        <v>0</v>
      </c>
      <c r="K284" s="16">
        <f>SUM(ENERO:DICIEMBRE!K284)</f>
        <v>0</v>
      </c>
      <c r="L284" s="16">
        <f>SUM(ENERO:DICIEMBRE!L284)</f>
        <v>0</v>
      </c>
      <c r="M284" s="16">
        <f>SUM(ENERO:DICIEMBRE!M284)</f>
        <v>0</v>
      </c>
    </row>
    <row r="285" spans="1:13" x14ac:dyDescent="0.2">
      <c r="A285" s="722" t="s">
        <v>143</v>
      </c>
      <c r="B285" s="723" t="s">
        <v>143</v>
      </c>
      <c r="C285" s="333">
        <f>SUM(E285:F285)</f>
        <v>0</v>
      </c>
      <c r="D285" s="16">
        <f>SUM(ENERO:DICIEMBRE!D285)</f>
        <v>0</v>
      </c>
      <c r="E285" s="16">
        <f>SUM(ENERO:DICIEMBRE!E285)</f>
        <v>0</v>
      </c>
      <c r="F285" s="16">
        <f>SUM(ENERO:DICIEMBRE!F285)</f>
        <v>0</v>
      </c>
      <c r="G285" s="16">
        <f>SUM(ENERO:DICIEMBRE!G285)</f>
        <v>0</v>
      </c>
      <c r="H285" s="16">
        <f>SUM(ENERO:DICIEMBRE!H285)</f>
        <v>0</v>
      </c>
      <c r="I285" s="16">
        <f>SUM(ENERO:DICIEMBRE!I285)</f>
        <v>0</v>
      </c>
      <c r="J285" s="16">
        <f>SUM(ENERO:DICIEMBRE!J285)</f>
        <v>0</v>
      </c>
      <c r="K285" s="16">
        <f>SUM(ENERO:DICIEMBRE!K285)</f>
        <v>0</v>
      </c>
      <c r="L285" s="16">
        <f>SUM(ENERO:DICIEMBRE!L285)</f>
        <v>0</v>
      </c>
      <c r="M285" s="16">
        <f>SUM(ENERO:DICIEMBRE!M285)</f>
        <v>0</v>
      </c>
    </row>
    <row r="286" spans="1:13" x14ac:dyDescent="0.2">
      <c r="A286" s="722" t="s">
        <v>282</v>
      </c>
      <c r="B286" s="723"/>
      <c r="C286" s="333">
        <f>SUM(E286:F286)</f>
        <v>2</v>
      </c>
      <c r="D286" s="16">
        <f>SUM(ENERO:DICIEMBRE!D286)</f>
        <v>2</v>
      </c>
      <c r="E286" s="16">
        <f>SUM(ENERO:DICIEMBRE!E286)</f>
        <v>0</v>
      </c>
      <c r="F286" s="16">
        <f>SUM(ENERO:DICIEMBRE!F286)</f>
        <v>2</v>
      </c>
      <c r="G286" s="16">
        <f>SUM(ENERO:DICIEMBRE!G286)</f>
        <v>1</v>
      </c>
      <c r="H286" s="16">
        <f>SUM(ENERO:DICIEMBRE!H286)</f>
        <v>1</v>
      </c>
      <c r="I286" s="16">
        <f>SUM(ENERO:DICIEMBRE!I286)</f>
        <v>0</v>
      </c>
      <c r="J286" s="16">
        <f>SUM(ENERO:DICIEMBRE!J286)</f>
        <v>0</v>
      </c>
      <c r="K286" s="16">
        <f>SUM(ENERO:DICIEMBRE!K286)</f>
        <v>0</v>
      </c>
      <c r="L286" s="16">
        <f>SUM(ENERO:DICIEMBRE!L286)</f>
        <v>0</v>
      </c>
      <c r="M286" s="16">
        <f>SUM(ENERO:DICIEMBRE!M286)</f>
        <v>0</v>
      </c>
    </row>
    <row r="287" spans="1:13" x14ac:dyDescent="0.2">
      <c r="A287" s="722" t="s">
        <v>283</v>
      </c>
      <c r="B287" s="723"/>
      <c r="C287" s="333">
        <f>SUM(E287:F287)</f>
        <v>0</v>
      </c>
      <c r="D287" s="16">
        <f>SUM(ENERO:DICIEMBRE!D287)</f>
        <v>0</v>
      </c>
      <c r="E287" s="16">
        <f>SUM(ENERO:DICIEMBRE!E287)</f>
        <v>0</v>
      </c>
      <c r="F287" s="16">
        <f>SUM(ENERO:DICIEMBRE!F287)</f>
        <v>0</v>
      </c>
      <c r="G287" s="16">
        <f>SUM(ENERO:DICIEMBRE!G287)</f>
        <v>0</v>
      </c>
      <c r="H287" s="16">
        <f>SUM(ENERO:DICIEMBRE!H287)</f>
        <v>0</v>
      </c>
      <c r="I287" s="16">
        <f>SUM(ENERO:DICIEMBRE!I287)</f>
        <v>0</v>
      </c>
      <c r="J287" s="16">
        <f>SUM(ENERO:DICIEMBRE!J287)</f>
        <v>0</v>
      </c>
      <c r="K287" s="16">
        <f>SUM(ENERO:DICIEMBRE!K287)</f>
        <v>0</v>
      </c>
      <c r="L287" s="16">
        <f>SUM(ENERO:DICIEMBRE!L287)</f>
        <v>0</v>
      </c>
      <c r="M287" s="16">
        <f>SUM(ENERO:DICIEMBRE!M287)</f>
        <v>0</v>
      </c>
    </row>
    <row r="288" spans="1:13" x14ac:dyDescent="0.2">
      <c r="A288" s="337"/>
      <c r="B288" s="338" t="s">
        <v>389</v>
      </c>
      <c r="C288" s="333">
        <f t="shared" ref="C288:M288" si="19">SUM(C284:C287)</f>
        <v>6</v>
      </c>
      <c r="D288" s="333">
        <f t="shared" si="19"/>
        <v>6</v>
      </c>
      <c r="E288" s="333">
        <f t="shared" si="19"/>
        <v>0</v>
      </c>
      <c r="F288" s="333">
        <f t="shared" si="19"/>
        <v>6</v>
      </c>
      <c r="G288" s="333">
        <f t="shared" si="19"/>
        <v>4</v>
      </c>
      <c r="H288" s="333">
        <f t="shared" si="19"/>
        <v>2</v>
      </c>
      <c r="I288" s="333">
        <f t="shared" si="19"/>
        <v>0</v>
      </c>
      <c r="J288" s="333">
        <f t="shared" si="19"/>
        <v>0</v>
      </c>
      <c r="K288" s="333">
        <f t="shared" si="19"/>
        <v>0</v>
      </c>
      <c r="L288" s="333">
        <f t="shared" si="19"/>
        <v>0</v>
      </c>
      <c r="M288" s="333">
        <f t="shared" si="19"/>
        <v>0</v>
      </c>
    </row>
    <row r="289" spans="1:13" x14ac:dyDescent="0.2">
      <c r="A289" s="339"/>
      <c r="B289" s="340" t="s">
        <v>157</v>
      </c>
      <c r="C289" s="341">
        <f t="shared" ref="C289:M289" si="20">SUM(C255+C259+C263+C267+C276+C283+C288)</f>
        <v>432</v>
      </c>
      <c r="D289" s="341">
        <f t="shared" si="20"/>
        <v>432</v>
      </c>
      <c r="E289" s="341">
        <f t="shared" si="20"/>
        <v>0</v>
      </c>
      <c r="F289" s="341">
        <f t="shared" si="20"/>
        <v>432</v>
      </c>
      <c r="G289" s="341">
        <f t="shared" si="20"/>
        <v>309</v>
      </c>
      <c r="H289" s="341">
        <f t="shared" si="20"/>
        <v>87</v>
      </c>
      <c r="I289" s="341">
        <f t="shared" si="20"/>
        <v>36</v>
      </c>
      <c r="J289" s="341">
        <f t="shared" si="20"/>
        <v>0</v>
      </c>
      <c r="K289" s="341">
        <f t="shared" si="20"/>
        <v>0</v>
      </c>
      <c r="L289" s="341">
        <f t="shared" si="20"/>
        <v>0</v>
      </c>
      <c r="M289" s="341">
        <f t="shared" si="20"/>
        <v>0</v>
      </c>
    </row>
    <row r="290" spans="1:13" x14ac:dyDescent="0.2">
      <c r="A290" s="96" t="s">
        <v>390</v>
      </c>
    </row>
    <row r="291" spans="1:13" x14ac:dyDescent="0.2">
      <c r="A291" s="693" t="s">
        <v>391</v>
      </c>
      <c r="B291" s="694"/>
      <c r="C291" s="581" t="s">
        <v>79</v>
      </c>
      <c r="D291" s="747" t="s">
        <v>392</v>
      </c>
      <c r="E291" s="748"/>
      <c r="F291" s="748"/>
      <c r="G291" s="748"/>
      <c r="H291" s="748"/>
      <c r="I291" s="749"/>
      <c r="J291" s="739" t="s">
        <v>176</v>
      </c>
    </row>
    <row r="292" spans="1:13" ht="28.5" x14ac:dyDescent="0.2">
      <c r="A292" s="695"/>
      <c r="B292" s="696"/>
      <c r="C292" s="583"/>
      <c r="D292" s="342" t="s">
        <v>393</v>
      </c>
      <c r="E292" s="343" t="s">
        <v>394</v>
      </c>
      <c r="F292" s="344" t="s">
        <v>395</v>
      </c>
      <c r="G292" s="344" t="s">
        <v>396</v>
      </c>
      <c r="H292" s="344" t="s">
        <v>397</v>
      </c>
      <c r="I292" s="345" t="s">
        <v>398</v>
      </c>
      <c r="J292" s="740"/>
    </row>
    <row r="293" spans="1:13" x14ac:dyDescent="0.2">
      <c r="A293" s="741" t="s">
        <v>399</v>
      </c>
      <c r="B293" s="742"/>
      <c r="C293" s="346">
        <f>SUM(D293:I293)</f>
        <v>0</v>
      </c>
      <c r="D293" s="16">
        <f>SUM(ENERO:DICIEMBRE!D293)</f>
        <v>0</v>
      </c>
      <c r="E293" s="16">
        <f>SUM(ENERO:DICIEMBRE!E293)</f>
        <v>0</v>
      </c>
      <c r="F293" s="16">
        <f>SUM(ENERO:DICIEMBRE!F293)</f>
        <v>0</v>
      </c>
      <c r="G293" s="16">
        <f>SUM(ENERO:DICIEMBRE!G293)</f>
        <v>0</v>
      </c>
      <c r="H293" s="16">
        <f>SUM(ENERO:DICIEMBRE!H293)</f>
        <v>0</v>
      </c>
      <c r="I293" s="16">
        <f>SUM(ENERO:DICIEMBRE!I293)</f>
        <v>0</v>
      </c>
      <c r="J293" s="16">
        <f>SUM(ENERO:DICIEMBRE!J293)</f>
        <v>0</v>
      </c>
    </row>
    <row r="294" spans="1:13" x14ac:dyDescent="0.2">
      <c r="A294" s="743" t="s">
        <v>400</v>
      </c>
      <c r="B294" s="744"/>
      <c r="C294" s="351">
        <f>SUM(D294:I294)</f>
        <v>0</v>
      </c>
      <c r="D294" s="16">
        <f>SUM(ENERO:DICIEMBRE!D294)</f>
        <v>0</v>
      </c>
      <c r="E294" s="16">
        <f>SUM(ENERO:DICIEMBRE!E294)</f>
        <v>0</v>
      </c>
      <c r="F294" s="16">
        <f>SUM(ENERO:DICIEMBRE!F294)</f>
        <v>0</v>
      </c>
      <c r="G294" s="16">
        <f>SUM(ENERO:DICIEMBRE!G294)</f>
        <v>0</v>
      </c>
      <c r="H294" s="16">
        <f>SUM(ENERO:DICIEMBRE!H294)</f>
        <v>0</v>
      </c>
      <c r="I294" s="16">
        <f>SUM(ENERO:DICIEMBRE!I294)</f>
        <v>0</v>
      </c>
      <c r="J294" s="16">
        <f>SUM(ENERO:DICIEMBRE!J294)</f>
        <v>0</v>
      </c>
    </row>
    <row r="295" spans="1:13" x14ac:dyDescent="0.2">
      <c r="A295" s="745" t="s">
        <v>401</v>
      </c>
      <c r="B295" s="746"/>
      <c r="C295" s="356">
        <f>SUM(D295:E295)</f>
        <v>0</v>
      </c>
      <c r="D295" s="16">
        <f>SUM(ENERO:DICIEMBRE!D295)</f>
        <v>0</v>
      </c>
      <c r="E295" s="16">
        <f>SUM(ENERO:DICIEMBRE!E295)</f>
        <v>0</v>
      </c>
      <c r="F295" s="359"/>
      <c r="G295" s="359"/>
      <c r="H295" s="16">
        <f>SUM(ENERO:DICIEMBRE!H295)</f>
        <v>0</v>
      </c>
      <c r="I295" s="16">
        <f>SUM(ENERO:DICIEMBRE!I295)</f>
        <v>0</v>
      </c>
      <c r="J295" s="16">
        <f>SUM(ENERO:DICIEMBRE!J295)</f>
        <v>0</v>
      </c>
    </row>
  </sheetData>
  <mergeCells count="201">
    <mergeCell ref="J291:J292"/>
    <mergeCell ref="A293:B293"/>
    <mergeCell ref="A294:B294"/>
    <mergeCell ref="A295:B295"/>
    <mergeCell ref="A285:B285"/>
    <mergeCell ref="A286:B286"/>
    <mergeCell ref="A287:B287"/>
    <mergeCell ref="A291:B292"/>
    <mergeCell ref="C291:C292"/>
    <mergeCell ref="D291:I291"/>
    <mergeCell ref="A278:B278"/>
    <mergeCell ref="A279:B279"/>
    <mergeCell ref="A280:B280"/>
    <mergeCell ref="A281:B281"/>
    <mergeCell ref="A282:B282"/>
    <mergeCell ref="A284:B284"/>
    <mergeCell ref="A271:B271"/>
    <mergeCell ref="A272:B272"/>
    <mergeCell ref="A273:B273"/>
    <mergeCell ref="A274:B274"/>
    <mergeCell ref="A275:B275"/>
    <mergeCell ref="A277:B277"/>
    <mergeCell ref="A264:B264"/>
    <mergeCell ref="A265:B265"/>
    <mergeCell ref="A266:B266"/>
    <mergeCell ref="A268:B268"/>
    <mergeCell ref="A269:B269"/>
    <mergeCell ref="A270:B270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6:B256"/>
    <mergeCell ref="A244:A246"/>
    <mergeCell ref="A248:B249"/>
    <mergeCell ref="C248:C249"/>
    <mergeCell ref="D248:D249"/>
    <mergeCell ref="E248:F248"/>
    <mergeCell ref="G248:I248"/>
    <mergeCell ref="A232:B232"/>
    <mergeCell ref="A235:B235"/>
    <mergeCell ref="A236:B236"/>
    <mergeCell ref="A239:A240"/>
    <mergeCell ref="A241:B241"/>
    <mergeCell ref="A243:B243"/>
    <mergeCell ref="A225:B225"/>
    <mergeCell ref="A227:B227"/>
    <mergeCell ref="A228:B228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J211:J212"/>
    <mergeCell ref="K211:K212"/>
    <mergeCell ref="L211:L212"/>
    <mergeCell ref="M211:M212"/>
    <mergeCell ref="O211:O212"/>
    <mergeCell ref="P211:P212"/>
    <mergeCell ref="H210:J210"/>
    <mergeCell ref="K210:M210"/>
    <mergeCell ref="N210:N212"/>
    <mergeCell ref="O210:P210"/>
    <mergeCell ref="Q210:Q212"/>
    <mergeCell ref="D211:D212"/>
    <mergeCell ref="E211:F211"/>
    <mergeCell ref="G211:G212"/>
    <mergeCell ref="H211:H212"/>
    <mergeCell ref="I211:I212"/>
    <mergeCell ref="A207:B207"/>
    <mergeCell ref="A208:B208"/>
    <mergeCell ref="A209:B209"/>
    <mergeCell ref="A210:B212"/>
    <mergeCell ref="C210:C212"/>
    <mergeCell ref="D210:G210"/>
    <mergeCell ref="A201:B201"/>
    <mergeCell ref="A202:A203"/>
    <mergeCell ref="A204:B204"/>
    <mergeCell ref="A205:B206"/>
    <mergeCell ref="C205:C206"/>
    <mergeCell ref="D205:D206"/>
    <mergeCell ref="A198:B199"/>
    <mergeCell ref="C198:C199"/>
    <mergeCell ref="D198:D199"/>
    <mergeCell ref="E198:E199"/>
    <mergeCell ref="F198:F199"/>
    <mergeCell ref="A200:B200"/>
    <mergeCell ref="U173:U175"/>
    <mergeCell ref="V173:V175"/>
    <mergeCell ref="E174:G174"/>
    <mergeCell ref="H174:J174"/>
    <mergeCell ref="A196:B196"/>
    <mergeCell ref="A197:F197"/>
    <mergeCell ref="L173:N174"/>
    <mergeCell ref="O173:O175"/>
    <mergeCell ref="P173:Q174"/>
    <mergeCell ref="R173:R175"/>
    <mergeCell ref="S173:S175"/>
    <mergeCell ref="T173:T175"/>
    <mergeCell ref="Q157:Q159"/>
    <mergeCell ref="R157:R159"/>
    <mergeCell ref="D158:D159"/>
    <mergeCell ref="E158:F158"/>
    <mergeCell ref="G158:G159"/>
    <mergeCell ref="H158:H159"/>
    <mergeCell ref="I158:I159"/>
    <mergeCell ref="A172:B172"/>
    <mergeCell ref="A173:B175"/>
    <mergeCell ref="C173:C175"/>
    <mergeCell ref="D173:D175"/>
    <mergeCell ref="E173:J173"/>
    <mergeCell ref="K173:K175"/>
    <mergeCell ref="K158:K159"/>
    <mergeCell ref="L158:L159"/>
    <mergeCell ref="M158:M159"/>
    <mergeCell ref="A171:B171"/>
    <mergeCell ref="A154:B154"/>
    <mergeCell ref="A155:B155"/>
    <mergeCell ref="A157:B159"/>
    <mergeCell ref="C157:C159"/>
    <mergeCell ref="D157:G157"/>
    <mergeCell ref="H157:J157"/>
    <mergeCell ref="J158:J159"/>
    <mergeCell ref="O148:O149"/>
    <mergeCell ref="P148:P149"/>
    <mergeCell ref="A150:B150"/>
    <mergeCell ref="A151:B151"/>
    <mergeCell ref="A152:B152"/>
    <mergeCell ref="A153:B153"/>
    <mergeCell ref="A147:B149"/>
    <mergeCell ref="C147:C149"/>
    <mergeCell ref="O158:O159"/>
    <mergeCell ref="P158:P159"/>
    <mergeCell ref="O147:P147"/>
    <mergeCell ref="K157:M157"/>
    <mergeCell ref="N157:N159"/>
    <mergeCell ref="O157:P157"/>
    <mergeCell ref="Q147:Q149"/>
    <mergeCell ref="R147:R149"/>
    <mergeCell ref="D148:D149"/>
    <mergeCell ref="E148:F148"/>
    <mergeCell ref="G148:G149"/>
    <mergeCell ref="H148:H149"/>
    <mergeCell ref="I148:I149"/>
    <mergeCell ref="J148:J149"/>
    <mergeCell ref="K148:K149"/>
    <mergeCell ref="D147:G147"/>
    <mergeCell ref="H147:J147"/>
    <mergeCell ref="K147:M147"/>
    <mergeCell ref="N147:N149"/>
    <mergeCell ref="L148:L149"/>
    <mergeCell ref="M148:M149"/>
    <mergeCell ref="A134:B134"/>
    <mergeCell ref="A138:A141"/>
    <mergeCell ref="A144:B144"/>
    <mergeCell ref="A145:B145"/>
    <mergeCell ref="R118:R120"/>
    <mergeCell ref="S118:S120"/>
    <mergeCell ref="D119:D120"/>
    <mergeCell ref="E119:F119"/>
    <mergeCell ref="G119:G120"/>
    <mergeCell ref="H119:H120"/>
    <mergeCell ref="I119:I120"/>
    <mergeCell ref="J119:J120"/>
    <mergeCell ref="K119:K120"/>
    <mergeCell ref="L119:L120"/>
    <mergeCell ref="D118:G118"/>
    <mergeCell ref="H118:J118"/>
    <mergeCell ref="K118:M118"/>
    <mergeCell ref="N118:N120"/>
    <mergeCell ref="O118:P118"/>
    <mergeCell ref="Q118:Q120"/>
    <mergeCell ref="M119:M120"/>
    <mergeCell ref="O119:O120"/>
    <mergeCell ref="P119:P120"/>
    <mergeCell ref="A8:C8"/>
    <mergeCell ref="A57:B57"/>
    <mergeCell ref="A85:B85"/>
    <mergeCell ref="A95:B95"/>
    <mergeCell ref="A100:B100"/>
    <mergeCell ref="A118:B120"/>
    <mergeCell ref="C118:C120"/>
    <mergeCell ref="A121:B121"/>
    <mergeCell ref="A127:A130"/>
  </mergeCells>
  <dataValidations count="1">
    <dataValidation allowBlank="1" showInputMessage="1" showErrorMessage="1" errorTitle="ERROR" error="Por favor ingrese solo Números." sqref="A213:A227 B229:B243 A198:A210 B226 C146:D197 W153:XFD209 S153:V173 A236:A1048576 R170:R209 K288:M1048576 B290:J1048576 N225:Q1048576 B247:B289 R154:R157 H170:Q171 F1:XFD15 A1:B197 E146:E154 C1:E145 B198:J209 H225:M287 C210:G289 H288:J289 R210:XFD1048576 H210:Q224 E172:J197 K172:Q209 H16:Q149 E155:G171 H160:R169 F16:G154 H154:Q159 H150:R153 S16:XFD152 R16:R147 S176:V209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opLeftCell="A182" zoomScale="80" zoomScaleNormal="80" workbookViewId="0">
      <selection activeCell="K176" sqref="K176:K195"/>
    </sheetView>
  </sheetViews>
  <sheetFormatPr baseColWidth="10" defaultColWidth="11.42578125" defaultRowHeight="14.25" x14ac:dyDescent="0.2"/>
  <cols>
    <col min="1" max="1" width="59.140625" style="5" customWidth="1"/>
    <col min="2" max="2" width="113.5703125" style="4" bestFit="1" customWidth="1"/>
    <col min="3" max="3" width="24.5703125" style="5" customWidth="1"/>
    <col min="4" max="4" width="20.7109375" style="5" customWidth="1"/>
    <col min="5" max="5" width="22" style="5" customWidth="1"/>
    <col min="6" max="6" width="18.42578125" style="5" customWidth="1"/>
    <col min="7" max="7" width="19.7109375" style="5" customWidth="1"/>
    <col min="8" max="9" width="15.7109375" style="5" customWidth="1"/>
    <col min="10" max="10" width="16.7109375" style="5" customWidth="1"/>
    <col min="11" max="11" width="17" style="5" customWidth="1"/>
    <col min="12" max="12" width="21.42578125" style="5" customWidth="1"/>
    <col min="13" max="13" width="18.28515625" style="5" customWidth="1"/>
    <col min="14" max="15" width="19.42578125" style="5" customWidth="1"/>
    <col min="16" max="16" width="19.7109375" style="5" customWidth="1"/>
    <col min="17" max="17" width="14.7109375" style="5" customWidth="1"/>
    <col min="18" max="18" width="22" style="5" customWidth="1"/>
    <col min="19" max="22" width="22.7109375" style="5" customWidth="1"/>
    <col min="23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x14ac:dyDescent="0.2">
      <c r="A1" s="1" t="s">
        <v>0</v>
      </c>
      <c r="B1" s="2"/>
    </row>
    <row r="2" spans="1:14" s="3" customFormat="1" x14ac:dyDescent="0.2">
      <c r="A2" s="1" t="str">
        <f>CONCATENATE("COMUNA: ",[10]NOMBRE!B2," - ","( ",[10]NOMBRE!C2,[10]NOMBRE!D2,[10]NOMBRE!E2,[10]NOMBRE!F2,[10]NOMBRE!G2," )")</f>
        <v>COMUNA: LINARES - ( 07401 )</v>
      </c>
      <c r="B2" s="2"/>
    </row>
    <row r="3" spans="1:14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</row>
    <row r="4" spans="1:14" x14ac:dyDescent="0.2">
      <c r="A4" s="1" t="str">
        <f>CONCATENATE("MES: ",[10]NOMBRE!B6," - ","( ",[10]NOMBRE!C6,[10]NOMBRE!D6," )")</f>
        <v>MES: SEPTIEMBRE - ( 09 )</v>
      </c>
    </row>
    <row r="5" spans="1:14" s="3" customFormat="1" x14ac:dyDescent="0.2">
      <c r="A5" s="1" t="str">
        <f>CONCATENATE("AÑO: ",[10]NOMBRE!B7)</f>
        <v>AÑO: 2023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x14ac:dyDescent="0.2">
      <c r="A6" s="1"/>
      <c r="B6" s="6"/>
      <c r="C6" s="7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x14ac:dyDescent="0.2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x14ac:dyDescent="0.2">
      <c r="A8" s="571" t="s">
        <v>2</v>
      </c>
      <c r="B8" s="571"/>
      <c r="C8" s="57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8.25" x14ac:dyDescent="0.2">
      <c r="A9" s="84" t="s">
        <v>402</v>
      </c>
      <c r="B9" s="8" t="s">
        <v>403</v>
      </c>
      <c r="C9" s="539" t="s">
        <v>5</v>
      </c>
      <c r="D9" s="539" t="s">
        <v>6</v>
      </c>
      <c r="E9" s="539" t="s">
        <v>7</v>
      </c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x14ac:dyDescent="0.2">
      <c r="A10" s="447"/>
      <c r="B10" s="448" t="s">
        <v>404</v>
      </c>
      <c r="C10" s="40">
        <f>SUM(C11:C17)</f>
        <v>10379</v>
      </c>
      <c r="D10" s="40">
        <f>SUM(D11:D17)</f>
        <v>10168</v>
      </c>
      <c r="E10" s="449">
        <f>SUM(E11:E17)</f>
        <v>92190220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x14ac:dyDescent="0.2">
      <c r="A11" s="362"/>
      <c r="B11" s="450" t="s">
        <v>9</v>
      </c>
      <c r="C11" s="451">
        <f>[10]B!C56</f>
        <v>0</v>
      </c>
      <c r="D11" s="451">
        <f>[10]B!E56</f>
        <v>0</v>
      </c>
      <c r="E11" s="452">
        <f>[10]B!AL56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">
      <c r="A12" s="362"/>
      <c r="B12" s="363" t="s">
        <v>10</v>
      </c>
      <c r="C12" s="16">
        <f>SUM([10]B!C$6:C$53)</f>
        <v>6227</v>
      </c>
      <c r="D12" s="16">
        <f>SUM([10]B!E$6:E$53)</f>
        <v>6214</v>
      </c>
      <c r="E12" s="17">
        <f>SUM([10]B!AL$6:AL$53)</f>
        <v>56236700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x14ac:dyDescent="0.2">
      <c r="A13" s="362"/>
      <c r="B13" s="363" t="s">
        <v>11</v>
      </c>
      <c r="C13" s="16">
        <f>[10]B!C58</f>
        <v>3990</v>
      </c>
      <c r="D13" s="16">
        <f>[10]B!E58</f>
        <v>3851</v>
      </c>
      <c r="E13" s="17">
        <f>[10]B!AL58</f>
        <v>34851550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28.5" x14ac:dyDescent="0.2">
      <c r="A14" s="362"/>
      <c r="B14" s="363" t="s">
        <v>12</v>
      </c>
      <c r="C14" s="16">
        <f>[10]B!C57</f>
        <v>88</v>
      </c>
      <c r="D14" s="16">
        <f>[10]B!E57</f>
        <v>29</v>
      </c>
      <c r="E14" s="17">
        <f>[10]B!AL57</f>
        <v>486910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">
      <c r="A15" s="362"/>
      <c r="B15" s="363" t="s">
        <v>13</v>
      </c>
      <c r="C15" s="16">
        <f>[10]B!C$121</f>
        <v>72</v>
      </c>
      <c r="D15" s="16">
        <f>[10]B!E$121</f>
        <v>72</v>
      </c>
      <c r="E15" s="17">
        <f>[10]B!AL$121</f>
        <v>542160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x14ac:dyDescent="0.2">
      <c r="A16" s="364"/>
      <c r="B16" s="365" t="s">
        <v>14</v>
      </c>
      <c r="C16" s="16">
        <f>+[10]B!C$128</f>
        <v>0</v>
      </c>
      <c r="D16" s="16">
        <f>+[10]B!E$128</f>
        <v>0</v>
      </c>
      <c r="E16" s="17">
        <f>+[10]B!AL$128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2">
      <c r="A17" s="366" t="s">
        <v>15</v>
      </c>
      <c r="B17" s="367" t="s">
        <v>16</v>
      </c>
      <c r="C17" s="22">
        <f>[10]B!C$1246</f>
        <v>2</v>
      </c>
      <c r="D17" s="22">
        <f>[10]B!E$1246</f>
        <v>2</v>
      </c>
      <c r="E17" s="23">
        <f>[10]B!AL$1246</f>
        <v>72900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x14ac:dyDescent="0.2">
      <c r="A18" s="24"/>
      <c r="B18" s="25" t="s">
        <v>17</v>
      </c>
      <c r="C18" s="26">
        <f>SUM(C19:C29)</f>
        <v>3047</v>
      </c>
      <c r="D18" s="26">
        <f>SUM(D19:D29)</f>
        <v>3040</v>
      </c>
      <c r="E18" s="27">
        <f>SUM(E19:E29)</f>
        <v>5677520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x14ac:dyDescent="0.2">
      <c r="A19" s="368" t="s">
        <v>18</v>
      </c>
      <c r="B19" s="369" t="s">
        <v>19</v>
      </c>
      <c r="C19" s="30">
        <f>+[10]B!C$65</f>
        <v>1034</v>
      </c>
      <c r="D19" s="30">
        <f>+[10]B!E$65</f>
        <v>1034</v>
      </c>
      <c r="E19" s="31">
        <f>+[10]B!AL$65</f>
        <v>1457940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x14ac:dyDescent="0.2">
      <c r="A20" s="362" t="s">
        <v>20</v>
      </c>
      <c r="B20" s="363" t="s">
        <v>21</v>
      </c>
      <c r="C20" s="32">
        <f>+[10]B!C$62</f>
        <v>0</v>
      </c>
      <c r="D20" s="32">
        <f>+[10]B!E$62</f>
        <v>0</v>
      </c>
      <c r="E20" s="33">
        <f>+[10]B!AL$62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x14ac:dyDescent="0.2">
      <c r="A21" s="362" t="s">
        <v>22</v>
      </c>
      <c r="B21" s="363" t="s">
        <v>23</v>
      </c>
      <c r="C21" s="32">
        <f>+[10]B!C$63</f>
        <v>0</v>
      </c>
      <c r="D21" s="32">
        <f>+[10]B!E$63</f>
        <v>0</v>
      </c>
      <c r="E21" s="33">
        <f>+[10]B!AL$63</f>
        <v>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x14ac:dyDescent="0.2">
      <c r="A22" s="362" t="s">
        <v>24</v>
      </c>
      <c r="B22" s="363" t="s">
        <v>25</v>
      </c>
      <c r="C22" s="32">
        <f>+[10]B!C$64</f>
        <v>167</v>
      </c>
      <c r="D22" s="32">
        <f>+[10]B!E$64</f>
        <v>167</v>
      </c>
      <c r="E22" s="33">
        <f>+[10]B!AL$64</f>
        <v>320640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x14ac:dyDescent="0.2">
      <c r="A23" s="362" t="s">
        <v>26</v>
      </c>
      <c r="B23" s="363" t="s">
        <v>27</v>
      </c>
      <c r="C23" s="32">
        <f>+[10]B!C$66</f>
        <v>765</v>
      </c>
      <c r="D23" s="32">
        <f>+[10]B!E$66</f>
        <v>758</v>
      </c>
      <c r="E23" s="33">
        <f>+[10]B!AL$66</f>
        <v>1068780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x14ac:dyDescent="0.2">
      <c r="A24" s="362" t="s">
        <v>28</v>
      </c>
      <c r="B24" s="363" t="s">
        <v>29</v>
      </c>
      <c r="C24" s="32">
        <f>+[10]B!C$67</f>
        <v>466</v>
      </c>
      <c r="D24" s="32">
        <f>+[10]B!E$67</f>
        <v>466</v>
      </c>
      <c r="E24" s="33">
        <f>+[10]B!AL$67</f>
        <v>657060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x14ac:dyDescent="0.2">
      <c r="A25" s="362" t="s">
        <v>30</v>
      </c>
      <c r="B25" s="363" t="s">
        <v>31</v>
      </c>
      <c r="C25" s="32">
        <f>+[10]B!C$1242</f>
        <v>319</v>
      </c>
      <c r="D25" s="32">
        <f>+[10]B!E$1242</f>
        <v>319</v>
      </c>
      <c r="E25" s="33">
        <f>+[10]B!AL$1242</f>
        <v>1100550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x14ac:dyDescent="0.2">
      <c r="A26" s="362" t="s">
        <v>32</v>
      </c>
      <c r="B26" s="363" t="s">
        <v>33</v>
      </c>
      <c r="C26" s="32">
        <f>+[10]B!C$1243</f>
        <v>291</v>
      </c>
      <c r="D26" s="32">
        <f>+[10]B!E$1243</f>
        <v>291</v>
      </c>
      <c r="E26" s="33">
        <f>+[10]B!AL$1243</f>
        <v>1003950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x14ac:dyDescent="0.2">
      <c r="A27" s="362" t="s">
        <v>34</v>
      </c>
      <c r="B27" s="363" t="s">
        <v>35</v>
      </c>
      <c r="C27" s="32">
        <f>+[10]B!C$1244</f>
        <v>5</v>
      </c>
      <c r="D27" s="32">
        <f>+[10]B!E$1244</f>
        <v>5</v>
      </c>
      <c r="E27" s="33">
        <f>+[10]B!AL$1244</f>
        <v>68600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x14ac:dyDescent="0.2">
      <c r="A28" s="362" t="s">
        <v>36</v>
      </c>
      <c r="B28" s="363" t="s">
        <v>37</v>
      </c>
      <c r="C28" s="32">
        <f>+[10]B!C$1245</f>
        <v>0</v>
      </c>
      <c r="D28" s="32">
        <f>+[10]B!E$1245</f>
        <v>0</v>
      </c>
      <c r="E28" s="33">
        <f>+[10]B!AL$1245</f>
        <v>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x14ac:dyDescent="0.2">
      <c r="A29" s="362"/>
      <c r="B29" s="363" t="s">
        <v>38</v>
      </c>
      <c r="C29" s="16">
        <f>+[10]B!C$123</f>
        <v>0</v>
      </c>
      <c r="D29" s="16">
        <f>+[10]B!E$123</f>
        <v>0</v>
      </c>
      <c r="E29" s="17">
        <f>+[10]B!AL$123</f>
        <v>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x14ac:dyDescent="0.2">
      <c r="A30" s="370"/>
      <c r="B30" s="371" t="s">
        <v>39</v>
      </c>
      <c r="C30" s="36">
        <f>SUM(C31:C32)</f>
        <v>906</v>
      </c>
      <c r="D30" s="37"/>
      <c r="E30" s="38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x14ac:dyDescent="0.2">
      <c r="A31" s="39"/>
      <c r="B31" s="363" t="s">
        <v>40</v>
      </c>
      <c r="C31" s="32">
        <f>+[10]B!C$69</f>
        <v>270</v>
      </c>
      <c r="D31" s="37"/>
      <c r="E31" s="38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x14ac:dyDescent="0.2">
      <c r="A32" s="39"/>
      <c r="B32" s="363" t="s">
        <v>41</v>
      </c>
      <c r="C32" s="32">
        <f>+[10]B!C$70</f>
        <v>636</v>
      </c>
      <c r="D32" s="37"/>
      <c r="E32" s="38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x14ac:dyDescent="0.2">
      <c r="A33" s="24"/>
      <c r="B33" s="25" t="s">
        <v>405</v>
      </c>
      <c r="C33" s="26">
        <f>SUM(C34:C35)</f>
        <v>0</v>
      </c>
      <c r="D33" s="40">
        <f>SUM(D34:D35)</f>
        <v>0</v>
      </c>
      <c r="E33" s="41">
        <f>SUM(E34:E35)</f>
        <v>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x14ac:dyDescent="0.2">
      <c r="A34" s="372" t="s">
        <v>43</v>
      </c>
      <c r="B34" s="369" t="s">
        <v>44</v>
      </c>
      <c r="C34" s="43">
        <f>+[10]B!C$1247</f>
        <v>0</v>
      </c>
      <c r="D34" s="43">
        <f>[10]B!$E$1247</f>
        <v>0</v>
      </c>
      <c r="E34" s="44">
        <f>[10]B!$AL$1247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x14ac:dyDescent="0.2">
      <c r="A35" s="362" t="s">
        <v>45</v>
      </c>
      <c r="B35" s="363" t="s">
        <v>46</v>
      </c>
      <c r="C35" s="16">
        <f>+[10]B!C$1248</f>
        <v>0</v>
      </c>
      <c r="D35" s="16">
        <f>[10]B!$E$1248</f>
        <v>0</v>
      </c>
      <c r="E35" s="45">
        <f>[10]B!$AL$1248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x14ac:dyDescent="0.2">
      <c r="A36" s="370"/>
      <c r="B36" s="373" t="s">
        <v>47</v>
      </c>
      <c r="C36" s="47">
        <f>C$37</f>
        <v>0</v>
      </c>
      <c r="D36" s="37"/>
      <c r="E36" s="48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4.25" customHeight="1" x14ac:dyDescent="0.2">
      <c r="A37" s="362" t="s">
        <v>48</v>
      </c>
      <c r="B37" s="367" t="s">
        <v>49</v>
      </c>
      <c r="C37" s="49">
        <f>+[10]B!C$1256</f>
        <v>0</v>
      </c>
      <c r="D37" s="37"/>
      <c r="E37" s="48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x14ac:dyDescent="0.2">
      <c r="A38" s="50"/>
      <c r="B38" s="25" t="s">
        <v>50</v>
      </c>
      <c r="C38" s="26">
        <f>SUM(C39:C44)</f>
        <v>1076</v>
      </c>
      <c r="D38" s="26">
        <f>SUM(D39:D44)</f>
        <v>1076</v>
      </c>
      <c r="E38" s="27">
        <f>SUM(E39:E44)</f>
        <v>1638640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x14ac:dyDescent="0.2">
      <c r="A39" s="372" t="s">
        <v>51</v>
      </c>
      <c r="B39" s="369" t="s">
        <v>52</v>
      </c>
      <c r="C39" s="51">
        <f>[10]B!C130</f>
        <v>20</v>
      </c>
      <c r="D39" s="51">
        <f>[10]B!E130</f>
        <v>20</v>
      </c>
      <c r="E39" s="51">
        <f>[10]B!AL130</f>
        <v>92800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x14ac:dyDescent="0.2">
      <c r="A40" s="374" t="s">
        <v>53</v>
      </c>
      <c r="B40" s="363" t="s">
        <v>54</v>
      </c>
      <c r="C40" s="17">
        <f>[10]B!C133</f>
        <v>58</v>
      </c>
      <c r="D40" s="17">
        <f>[10]B!E133</f>
        <v>58</v>
      </c>
      <c r="E40" s="17">
        <f>[10]B!AL133</f>
        <v>147900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2">
      <c r="A41" s="362" t="s">
        <v>55</v>
      </c>
      <c r="B41" s="363" t="s">
        <v>56</v>
      </c>
      <c r="C41" s="17">
        <f>[10]B!C131</f>
        <v>0</v>
      </c>
      <c r="D41" s="17">
        <f>[10]B!E131</f>
        <v>0</v>
      </c>
      <c r="E41" s="17">
        <f>[10]B!AL131</f>
        <v>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x14ac:dyDescent="0.2">
      <c r="A42" s="362" t="s">
        <v>57</v>
      </c>
      <c r="B42" s="363" t="s">
        <v>58</v>
      </c>
      <c r="C42" s="17">
        <f>[10]B!C132</f>
        <v>648</v>
      </c>
      <c r="D42" s="17">
        <f>[10]B!E132</f>
        <v>648</v>
      </c>
      <c r="E42" s="17">
        <f>[10]B!AL132</f>
        <v>505440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x14ac:dyDescent="0.2">
      <c r="A43" s="375" t="s">
        <v>59</v>
      </c>
      <c r="B43" s="363" t="s">
        <v>60</v>
      </c>
      <c r="C43" s="17">
        <f>[10]B!C134</f>
        <v>286</v>
      </c>
      <c r="D43" s="17">
        <f>[10]B!E134</f>
        <v>286</v>
      </c>
      <c r="E43" s="17">
        <f>[10]B!AL134</f>
        <v>729300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x14ac:dyDescent="0.2">
      <c r="A44" s="375" t="s">
        <v>61</v>
      </c>
      <c r="B44" s="363" t="s">
        <v>62</v>
      </c>
      <c r="C44" s="17">
        <f>[10]B!C135</f>
        <v>64</v>
      </c>
      <c r="D44" s="17">
        <f>[10]B!E135</f>
        <v>64</v>
      </c>
      <c r="E44" s="17">
        <f>[10]B!AL135</f>
        <v>163200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x14ac:dyDescent="0.2">
      <c r="A45" s="376"/>
      <c r="B45" s="373" t="s">
        <v>406</v>
      </c>
      <c r="C45" s="55">
        <f>C46</f>
        <v>1607</v>
      </c>
      <c r="D45" s="56"/>
      <c r="E45" s="38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x14ac:dyDescent="0.2">
      <c r="A46" s="366"/>
      <c r="B46" s="367" t="s">
        <v>64</v>
      </c>
      <c r="C46" s="57">
        <f>[10]B!C137</f>
        <v>1607</v>
      </c>
      <c r="D46" s="56"/>
      <c r="E46" s="38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x14ac:dyDescent="0.2">
      <c r="A47" s="50"/>
      <c r="B47" s="25" t="s">
        <v>65</v>
      </c>
      <c r="C47" s="27">
        <f>SUM(C48:C52)</f>
        <v>393</v>
      </c>
      <c r="D47" s="27">
        <f>SUM(D48:D52)</f>
        <v>393</v>
      </c>
      <c r="E47" s="27">
        <f>SUM(E48:E52)</f>
        <v>557390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x14ac:dyDescent="0.2">
      <c r="A48" s="368" t="s">
        <v>66</v>
      </c>
      <c r="B48" s="369" t="s">
        <v>67</v>
      </c>
      <c r="C48" s="17">
        <f>[10]B!C143</f>
        <v>48</v>
      </c>
      <c r="D48" s="17">
        <f>[10]B!E143</f>
        <v>48</v>
      </c>
      <c r="E48" s="51">
        <f>[10]B!AL143</f>
        <v>106080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x14ac:dyDescent="0.2">
      <c r="A49" s="362" t="s">
        <v>68</v>
      </c>
      <c r="B49" s="363" t="s">
        <v>69</v>
      </c>
      <c r="C49" s="17">
        <f>[10]B!C141</f>
        <v>9</v>
      </c>
      <c r="D49" s="17">
        <f>[10]B!E141</f>
        <v>9</v>
      </c>
      <c r="E49" s="17">
        <f>[10]B!AL141</f>
        <v>19890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x14ac:dyDescent="0.2">
      <c r="A50" s="362" t="s">
        <v>70</v>
      </c>
      <c r="B50" s="363" t="s">
        <v>71</v>
      </c>
      <c r="C50" s="17">
        <f>[10]B!C142</f>
        <v>331</v>
      </c>
      <c r="D50" s="17">
        <f>[10]B!E142</f>
        <v>331</v>
      </c>
      <c r="E50" s="17">
        <f>[10]B!AL142</f>
        <v>420370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x14ac:dyDescent="0.2">
      <c r="A51" s="377" t="s">
        <v>72</v>
      </c>
      <c r="B51" s="363" t="s">
        <v>73</v>
      </c>
      <c r="C51" s="17">
        <f>[10]B!C144</f>
        <v>0</v>
      </c>
      <c r="D51" s="17">
        <f>[10]B!E144</f>
        <v>0</v>
      </c>
      <c r="E51" s="17">
        <f>[10]B!AL144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x14ac:dyDescent="0.2">
      <c r="A52" s="377" t="s">
        <v>74</v>
      </c>
      <c r="B52" s="363" t="s">
        <v>75</v>
      </c>
      <c r="C52" s="17">
        <f>[10]B!C145</f>
        <v>5</v>
      </c>
      <c r="D52" s="17">
        <f>[10]B!E145</f>
        <v>5</v>
      </c>
      <c r="E52" s="17">
        <f>[10]B!AL145</f>
        <v>11050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x14ac:dyDescent="0.2">
      <c r="A53" s="370"/>
      <c r="B53" s="371" t="s">
        <v>76</v>
      </c>
      <c r="C53" s="59">
        <f>SUM(C54:C55)</f>
        <v>908</v>
      </c>
      <c r="D53" s="56"/>
      <c r="E53" s="60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x14ac:dyDescent="0.2">
      <c r="A54" s="39"/>
      <c r="B54" s="363" t="s">
        <v>77</v>
      </c>
      <c r="C54" s="17">
        <f>[10]B!C147</f>
        <v>908</v>
      </c>
      <c r="D54" s="56"/>
      <c r="E54" s="6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x14ac:dyDescent="0.2">
      <c r="A55" s="61"/>
      <c r="B55" s="367" t="s">
        <v>407</v>
      </c>
      <c r="C55" s="57">
        <f>[10]B!C148</f>
        <v>0</v>
      </c>
      <c r="D55" s="62"/>
      <c r="E55" s="63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x14ac:dyDescent="0.2">
      <c r="A56" s="64"/>
      <c r="B56" s="8" t="s">
        <v>79</v>
      </c>
      <c r="C56" s="27">
        <f>C10+C18+C33+C38+C47+C30+C36+C45+C53</f>
        <v>18316</v>
      </c>
      <c r="D56" s="27">
        <f>D10+D18+D33+D38+D47</f>
        <v>14677</v>
      </c>
      <c r="E56" s="79">
        <f>E10+E18+E33+E38+E47</f>
        <v>100063770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x14ac:dyDescent="0.2">
      <c r="A57" s="572" t="s">
        <v>80</v>
      </c>
      <c r="B57" s="573"/>
      <c r="C57" s="66"/>
      <c r="D57" s="66"/>
      <c r="E57" s="67"/>
      <c r="F57" s="7"/>
      <c r="G57" s="7"/>
      <c r="H57" s="7"/>
      <c r="I57" s="7"/>
      <c r="J57" s="7"/>
      <c r="K57" s="7"/>
      <c r="L57" s="7"/>
    </row>
    <row r="58" spans="1:14" s="3" customFormat="1" ht="38.25" x14ac:dyDescent="0.2">
      <c r="A58" s="8" t="s">
        <v>3</v>
      </c>
      <c r="B58" s="8" t="s">
        <v>4</v>
      </c>
      <c r="C58" s="539" t="s">
        <v>5</v>
      </c>
      <c r="D58" s="539" t="s">
        <v>6</v>
      </c>
      <c r="E58" s="539" t="s">
        <v>7</v>
      </c>
      <c r="F58" s="7"/>
      <c r="G58" s="7"/>
      <c r="H58" s="7"/>
      <c r="I58" s="7"/>
      <c r="J58" s="7"/>
      <c r="K58" s="7"/>
      <c r="L58" s="7"/>
    </row>
    <row r="59" spans="1:14" s="3" customFormat="1" x14ac:dyDescent="0.2">
      <c r="A59" s="8"/>
      <c r="B59" s="378" t="s">
        <v>408</v>
      </c>
      <c r="C59" s="26"/>
      <c r="D59" s="26"/>
      <c r="E59" s="70"/>
      <c r="F59" s="7"/>
      <c r="G59" s="7"/>
      <c r="H59" s="7"/>
      <c r="I59" s="7"/>
      <c r="J59" s="7"/>
      <c r="K59" s="7"/>
      <c r="L59" s="7"/>
    </row>
    <row r="60" spans="1:14" s="3" customFormat="1" x14ac:dyDescent="0.2">
      <c r="A60" s="379" t="s">
        <v>82</v>
      </c>
      <c r="B60" s="72" t="s">
        <v>83</v>
      </c>
      <c r="C60" s="73">
        <f>[10]B!C$201</f>
        <v>1065</v>
      </c>
      <c r="D60" s="73">
        <f>[10]B!E201</f>
        <v>1064</v>
      </c>
      <c r="E60" s="45">
        <f>[10]B!$AL$201</f>
        <v>42953680</v>
      </c>
      <c r="F60" s="7"/>
      <c r="G60" s="7"/>
      <c r="H60" s="7"/>
      <c r="I60" s="7"/>
      <c r="J60" s="7"/>
      <c r="K60" s="7"/>
      <c r="L60" s="7"/>
    </row>
    <row r="61" spans="1:14" s="3" customFormat="1" x14ac:dyDescent="0.2">
      <c r="A61" s="379" t="s">
        <v>84</v>
      </c>
      <c r="B61" s="72" t="s">
        <v>85</v>
      </c>
      <c r="C61" s="73">
        <f>[10]B!C$202</f>
        <v>2159</v>
      </c>
      <c r="D61" s="73">
        <f>[10]B!E202</f>
        <v>2151</v>
      </c>
      <c r="E61" s="45">
        <f>[10]B!$AL$202</f>
        <v>97762950</v>
      </c>
      <c r="F61" s="7"/>
      <c r="G61" s="7"/>
      <c r="H61" s="7"/>
      <c r="I61" s="7"/>
      <c r="J61" s="7"/>
      <c r="K61" s="7"/>
      <c r="L61" s="7"/>
    </row>
    <row r="62" spans="1:14" s="3" customFormat="1" x14ac:dyDescent="0.2">
      <c r="A62" s="379" t="s">
        <v>86</v>
      </c>
      <c r="B62" s="72" t="s">
        <v>87</v>
      </c>
      <c r="C62" s="73">
        <f>[10]B!C$203</f>
        <v>375</v>
      </c>
      <c r="D62" s="73">
        <f>[10]B!E203</f>
        <v>375</v>
      </c>
      <c r="E62" s="45">
        <f>[10]B!$AL$203</f>
        <v>31695000</v>
      </c>
      <c r="F62" s="7"/>
      <c r="G62" s="7"/>
      <c r="H62" s="7"/>
      <c r="I62" s="7"/>
      <c r="J62" s="7"/>
      <c r="K62" s="7"/>
      <c r="L62" s="7"/>
    </row>
    <row r="63" spans="1:14" s="3" customFormat="1" x14ac:dyDescent="0.2">
      <c r="A63" s="379" t="s">
        <v>88</v>
      </c>
      <c r="B63" s="72" t="s">
        <v>89</v>
      </c>
      <c r="C63" s="73">
        <f>[10]B!C$204</f>
        <v>259</v>
      </c>
      <c r="D63" s="73">
        <f>[10]B!E204</f>
        <v>258</v>
      </c>
      <c r="E63" s="45">
        <f>[10]B!$AL$204</f>
        <v>21806160</v>
      </c>
      <c r="F63" s="7"/>
      <c r="G63" s="7"/>
      <c r="H63" s="7"/>
      <c r="I63" s="7"/>
      <c r="J63" s="7"/>
      <c r="K63" s="7"/>
      <c r="L63" s="7"/>
    </row>
    <row r="64" spans="1:14" s="3" customFormat="1" x14ac:dyDescent="0.2">
      <c r="A64" s="379" t="s">
        <v>90</v>
      </c>
      <c r="B64" s="72" t="s">
        <v>91</v>
      </c>
      <c r="C64" s="73">
        <f>[10]B!C$205</f>
        <v>0</v>
      </c>
      <c r="D64" s="73">
        <f>[10]B!E205</f>
        <v>0</v>
      </c>
      <c r="E64" s="45">
        <f>[10]B!$AL$205</f>
        <v>0</v>
      </c>
      <c r="F64" s="7"/>
      <c r="G64" s="7"/>
      <c r="H64" s="7"/>
      <c r="I64" s="7"/>
      <c r="J64" s="7"/>
      <c r="K64" s="7"/>
      <c r="L64" s="7"/>
    </row>
    <row r="65" spans="1:12" s="3" customFormat="1" x14ac:dyDescent="0.2">
      <c r="A65" s="379" t="s">
        <v>92</v>
      </c>
      <c r="B65" s="72" t="s">
        <v>93</v>
      </c>
      <c r="C65" s="73">
        <f>[10]B!C$206</f>
        <v>762</v>
      </c>
      <c r="D65" s="73">
        <f>[10]B!E206</f>
        <v>761</v>
      </c>
      <c r="E65" s="45">
        <f>[10]B!$AL$206</f>
        <v>133152170</v>
      </c>
      <c r="F65" s="7"/>
      <c r="G65" s="7"/>
      <c r="H65" s="7"/>
      <c r="I65" s="7"/>
      <c r="J65" s="7"/>
      <c r="K65" s="7"/>
      <c r="L65" s="7"/>
    </row>
    <row r="66" spans="1:12" s="3" customFormat="1" x14ac:dyDescent="0.2">
      <c r="A66" s="379" t="s">
        <v>94</v>
      </c>
      <c r="B66" s="72" t="s">
        <v>95</v>
      </c>
      <c r="C66" s="73">
        <f>[10]B!C$207</f>
        <v>29</v>
      </c>
      <c r="D66" s="73">
        <f>[10]B!E207</f>
        <v>29</v>
      </c>
      <c r="E66" s="45">
        <f>[10]B!$AL$207</f>
        <v>5074130</v>
      </c>
      <c r="F66" s="7"/>
      <c r="G66" s="7"/>
      <c r="H66" s="7"/>
      <c r="I66" s="7"/>
      <c r="J66" s="7"/>
      <c r="K66" s="7"/>
      <c r="L66" s="7"/>
    </row>
    <row r="67" spans="1:12" s="3" customFormat="1" x14ac:dyDescent="0.2">
      <c r="A67" s="379" t="s">
        <v>96</v>
      </c>
      <c r="B67" s="72" t="s">
        <v>97</v>
      </c>
      <c r="C67" s="73">
        <f>[10]B!C$208</f>
        <v>0</v>
      </c>
      <c r="D67" s="73">
        <f>[10]B!E208</f>
        <v>0</v>
      </c>
      <c r="E67" s="45">
        <f>[10]B!$AL$208</f>
        <v>0</v>
      </c>
      <c r="F67" s="7"/>
      <c r="G67" s="7"/>
      <c r="H67" s="7"/>
      <c r="I67" s="7"/>
      <c r="J67" s="7"/>
      <c r="K67" s="7"/>
      <c r="L67" s="7"/>
    </row>
    <row r="68" spans="1:12" s="3" customFormat="1" x14ac:dyDescent="0.2">
      <c r="A68" s="379" t="s">
        <v>98</v>
      </c>
      <c r="B68" s="72" t="s">
        <v>99</v>
      </c>
      <c r="C68" s="73">
        <f>[10]B!C$209</f>
        <v>595</v>
      </c>
      <c r="D68" s="73">
        <f>[10]B!E209</f>
        <v>594</v>
      </c>
      <c r="E68" s="45">
        <f>[10]B!$AL$209</f>
        <v>24009480</v>
      </c>
      <c r="F68" s="7"/>
      <c r="G68" s="7"/>
      <c r="H68" s="7"/>
      <c r="I68" s="7"/>
      <c r="J68" s="7"/>
      <c r="K68" s="7"/>
      <c r="L68" s="7"/>
    </row>
    <row r="69" spans="1:12" s="3" customFormat="1" x14ac:dyDescent="0.2">
      <c r="A69" s="379" t="s">
        <v>100</v>
      </c>
      <c r="B69" s="72" t="s">
        <v>101</v>
      </c>
      <c r="C69" s="73">
        <f>[10]B!C$210</f>
        <v>175</v>
      </c>
      <c r="D69" s="73">
        <f>[10]B!E210</f>
        <v>175</v>
      </c>
      <c r="E69" s="45">
        <f>[10]B!$AL$210</f>
        <v>1428000</v>
      </c>
      <c r="F69" s="7"/>
      <c r="G69" s="7"/>
      <c r="H69" s="7"/>
      <c r="I69" s="7"/>
      <c r="J69" s="7"/>
      <c r="K69" s="7"/>
      <c r="L69" s="7"/>
    </row>
    <row r="70" spans="1:12" s="3" customFormat="1" x14ac:dyDescent="0.2">
      <c r="A70" s="379" t="s">
        <v>102</v>
      </c>
      <c r="B70" s="72" t="s">
        <v>103</v>
      </c>
      <c r="C70" s="73">
        <f>[10]B!C$211</f>
        <v>96</v>
      </c>
      <c r="D70" s="73">
        <f>[10]B!E211</f>
        <v>96</v>
      </c>
      <c r="E70" s="45">
        <f>[10]B!$AL$211</f>
        <v>7279680</v>
      </c>
      <c r="F70" s="7"/>
      <c r="G70" s="7"/>
      <c r="H70" s="7"/>
      <c r="I70" s="7"/>
      <c r="J70" s="7"/>
      <c r="K70" s="7"/>
      <c r="L70" s="7"/>
    </row>
    <row r="71" spans="1:12" s="3" customFormat="1" x14ac:dyDescent="0.2">
      <c r="A71" s="379" t="s">
        <v>104</v>
      </c>
      <c r="B71" s="72" t="s">
        <v>105</v>
      </c>
      <c r="C71" s="73">
        <f>[10]B!C$212</f>
        <v>0</v>
      </c>
      <c r="D71" s="73">
        <f>[10]B!E212</f>
        <v>0</v>
      </c>
      <c r="E71" s="45">
        <f>[10]B!$AL$212</f>
        <v>0</v>
      </c>
      <c r="F71" s="7"/>
      <c r="G71" s="7"/>
      <c r="H71" s="7"/>
      <c r="I71" s="7"/>
      <c r="J71" s="7"/>
      <c r="K71" s="7"/>
      <c r="L71" s="7"/>
    </row>
    <row r="72" spans="1:12" s="3" customFormat="1" x14ac:dyDescent="0.2">
      <c r="A72" s="379" t="s">
        <v>106</v>
      </c>
      <c r="B72" s="72" t="s">
        <v>107</v>
      </c>
      <c r="C72" s="73">
        <f>[10]B!C$213</f>
        <v>0</v>
      </c>
      <c r="D72" s="73">
        <f>[10]B!E213</f>
        <v>0</v>
      </c>
      <c r="E72" s="45">
        <f>[10]B!$AL$213</f>
        <v>0</v>
      </c>
      <c r="F72" s="7"/>
      <c r="G72" s="7"/>
      <c r="H72" s="7"/>
      <c r="I72" s="7"/>
      <c r="J72" s="7"/>
      <c r="K72" s="7"/>
      <c r="L72" s="7"/>
    </row>
    <row r="73" spans="1:12" s="3" customFormat="1" x14ac:dyDescent="0.2">
      <c r="A73" s="379" t="s">
        <v>108</v>
      </c>
      <c r="B73" s="72" t="s">
        <v>109</v>
      </c>
      <c r="C73" s="73">
        <f>[10]B!C$214</f>
        <v>0</v>
      </c>
      <c r="D73" s="73">
        <f>[10]B!E214</f>
        <v>0</v>
      </c>
      <c r="E73" s="45">
        <f>[10]B!$AL$214</f>
        <v>0</v>
      </c>
      <c r="F73" s="7"/>
      <c r="G73" s="7"/>
      <c r="H73" s="7"/>
      <c r="I73" s="7"/>
      <c r="J73" s="7"/>
      <c r="K73" s="7"/>
      <c r="L73" s="7"/>
    </row>
    <row r="74" spans="1:12" s="3" customFormat="1" x14ac:dyDescent="0.2">
      <c r="A74" s="379" t="s">
        <v>110</v>
      </c>
      <c r="B74" s="72" t="s">
        <v>111</v>
      </c>
      <c r="C74" s="73">
        <f>[10]B!C$215</f>
        <v>211</v>
      </c>
      <c r="D74" s="73">
        <f>[10]B!E215</f>
        <v>211</v>
      </c>
      <c r="E74" s="45">
        <f>[10]B!$AL$215</f>
        <v>12721190</v>
      </c>
      <c r="F74" s="7"/>
      <c r="G74" s="7"/>
      <c r="H74" s="7"/>
      <c r="I74" s="7"/>
      <c r="J74" s="7"/>
      <c r="K74" s="7"/>
      <c r="L74" s="7"/>
    </row>
    <row r="75" spans="1:12" s="3" customFormat="1" x14ac:dyDescent="0.2">
      <c r="A75" s="380" t="s">
        <v>112</v>
      </c>
      <c r="B75" s="75" t="s">
        <v>113</v>
      </c>
      <c r="C75" s="73">
        <f>[10]B!C$216</f>
        <v>501</v>
      </c>
      <c r="D75" s="73">
        <f>[10]B!E216</f>
        <v>501</v>
      </c>
      <c r="E75" s="45">
        <f>[10]B!$AL$216</f>
        <v>50310420</v>
      </c>
      <c r="F75" s="7"/>
      <c r="G75" s="7"/>
      <c r="H75" s="7"/>
      <c r="I75" s="7"/>
      <c r="J75" s="7"/>
      <c r="K75" s="7"/>
      <c r="L75" s="7"/>
    </row>
    <row r="76" spans="1:12" s="3" customFormat="1" x14ac:dyDescent="0.2">
      <c r="A76" s="381"/>
      <c r="B76" s="77" t="s">
        <v>79</v>
      </c>
      <c r="C76" s="78">
        <f>SUM(C60:C75)</f>
        <v>6227</v>
      </c>
      <c r="D76" s="78">
        <f>SUM(D60:D75)</f>
        <v>6215</v>
      </c>
      <c r="E76" s="79">
        <f>SUM(E60:E75)</f>
        <v>428192860</v>
      </c>
      <c r="F76" s="7"/>
      <c r="G76" s="7"/>
      <c r="H76" s="7"/>
      <c r="I76" s="7"/>
      <c r="J76" s="7"/>
      <c r="K76" s="7"/>
      <c r="L76" s="7"/>
    </row>
    <row r="77" spans="1:12" s="3" customFormat="1" x14ac:dyDescent="0.2">
      <c r="A77" s="80" t="s">
        <v>114</v>
      </c>
      <c r="B77" s="81"/>
      <c r="C77" s="82"/>
      <c r="D77" s="82"/>
      <c r="E77" s="83"/>
      <c r="F77" s="7"/>
      <c r="G77" s="7"/>
      <c r="H77" s="7"/>
      <c r="I77" s="7"/>
      <c r="J77" s="7"/>
      <c r="K77" s="7"/>
      <c r="L77" s="7"/>
    </row>
    <row r="78" spans="1:12" s="3" customFormat="1" ht="38.25" x14ac:dyDescent="0.2">
      <c r="A78" s="8" t="s">
        <v>3</v>
      </c>
      <c r="B78" s="84" t="s">
        <v>115</v>
      </c>
      <c r="C78" s="539" t="s">
        <v>5</v>
      </c>
      <c r="D78" s="85" t="s">
        <v>6</v>
      </c>
      <c r="E78" s="539" t="s">
        <v>7</v>
      </c>
      <c r="F78" s="7"/>
      <c r="G78" s="7"/>
      <c r="H78" s="7"/>
      <c r="I78" s="7"/>
      <c r="J78" s="7"/>
      <c r="K78" s="7"/>
      <c r="L78" s="7"/>
    </row>
    <row r="79" spans="1:12" s="3" customFormat="1" x14ac:dyDescent="0.2">
      <c r="A79" s="372">
        <v>3003001</v>
      </c>
      <c r="B79" s="86" t="s">
        <v>116</v>
      </c>
      <c r="C79" s="87">
        <f>+[10]B!C3170</f>
        <v>3</v>
      </c>
      <c r="D79" s="87">
        <f>+[10]B!E$3170</f>
        <v>3</v>
      </c>
      <c r="E79" s="453">
        <f>+[10]B!AL$3170</f>
        <v>26370</v>
      </c>
      <c r="F79" s="7"/>
      <c r="G79" s="7"/>
      <c r="H79" s="7"/>
      <c r="I79" s="7"/>
      <c r="J79" s="7"/>
      <c r="K79" s="7"/>
      <c r="L79" s="7"/>
    </row>
    <row r="80" spans="1:12" s="3" customFormat="1" x14ac:dyDescent="0.2">
      <c r="A80" s="362" t="s">
        <v>117</v>
      </c>
      <c r="B80" s="88" t="s">
        <v>118</v>
      </c>
      <c r="C80" s="89">
        <f>+[10]B!C3171</f>
        <v>0</v>
      </c>
      <c r="D80" s="89">
        <f>+[10]B!E$3171</f>
        <v>0</v>
      </c>
      <c r="E80" s="454">
        <f>+[10]B!AL$3171</f>
        <v>0</v>
      </c>
      <c r="F80" s="7"/>
      <c r="G80" s="7"/>
      <c r="H80" s="7"/>
      <c r="I80" s="7"/>
      <c r="J80" s="7"/>
      <c r="K80" s="7"/>
      <c r="L80" s="7"/>
    </row>
    <row r="81" spans="1:22" s="3" customFormat="1" x14ac:dyDescent="0.2">
      <c r="A81" s="362" t="s">
        <v>119</v>
      </c>
      <c r="B81" s="88" t="s">
        <v>120</v>
      </c>
      <c r="C81" s="89">
        <f>+[10]B!C3172</f>
        <v>2</v>
      </c>
      <c r="D81" s="89">
        <f>+[10]B!E$3172</f>
        <v>2</v>
      </c>
      <c r="E81" s="454">
        <f>+[10]B!AL$3172</f>
        <v>35240</v>
      </c>
      <c r="F81" s="7"/>
      <c r="G81" s="7"/>
      <c r="H81" s="7"/>
      <c r="I81" s="7"/>
      <c r="J81" s="7"/>
      <c r="K81" s="7"/>
      <c r="L81" s="7"/>
    </row>
    <row r="82" spans="1:22" s="3" customFormat="1" x14ac:dyDescent="0.2">
      <c r="A82" s="362" t="s">
        <v>121</v>
      </c>
      <c r="B82" s="88" t="s">
        <v>122</v>
      </c>
      <c r="C82" s="89">
        <f>+[10]B!C3173</f>
        <v>0</v>
      </c>
      <c r="D82" s="89">
        <f>+[10]B!E$3173</f>
        <v>0</v>
      </c>
      <c r="E82" s="454">
        <f>+[10]B!AL$3173</f>
        <v>0</v>
      </c>
      <c r="F82" s="7"/>
      <c r="G82" s="7"/>
      <c r="H82" s="7"/>
      <c r="I82" s="7"/>
      <c r="J82" s="7"/>
      <c r="K82" s="7"/>
      <c r="L82" s="7"/>
    </row>
    <row r="83" spans="1:22" s="3" customFormat="1" x14ac:dyDescent="0.2">
      <c r="A83" s="366" t="s">
        <v>123</v>
      </c>
      <c r="B83" s="90" t="s">
        <v>124</v>
      </c>
      <c r="C83" s="91">
        <f>+[10]B!C3174</f>
        <v>0</v>
      </c>
      <c r="D83" s="91">
        <f>+[10]B!E$3174</f>
        <v>0</v>
      </c>
      <c r="E83" s="455">
        <f>+[10]B!AL$3174</f>
        <v>0</v>
      </c>
      <c r="F83" s="7"/>
      <c r="G83" s="7"/>
      <c r="H83" s="7"/>
      <c r="I83" s="7"/>
      <c r="J83" s="7"/>
      <c r="K83" s="7"/>
      <c r="L83" s="7"/>
    </row>
    <row r="84" spans="1:22" s="3" customFormat="1" x14ac:dyDescent="0.2">
      <c r="A84" s="381"/>
      <c r="B84" s="92" t="s">
        <v>79</v>
      </c>
      <c r="C84" s="93">
        <f>SUM(C79:C83)</f>
        <v>5</v>
      </c>
      <c r="D84" s="93">
        <f>SUM(D79:D83)</f>
        <v>5</v>
      </c>
      <c r="E84" s="79">
        <f>SUM(E79:E83)</f>
        <v>61610</v>
      </c>
      <c r="F84" s="7"/>
      <c r="G84" s="7"/>
      <c r="H84" s="7"/>
      <c r="I84" s="7"/>
      <c r="J84" s="7"/>
      <c r="K84" s="7"/>
      <c r="L84" s="7"/>
    </row>
    <row r="85" spans="1:22" s="96" customFormat="1" ht="14.25" customHeight="1" x14ac:dyDescent="0.2">
      <c r="A85" s="574" t="s">
        <v>125</v>
      </c>
      <c r="B85" s="574"/>
      <c r="C85" s="94"/>
      <c r="D85" s="94"/>
      <c r="E85" s="95"/>
    </row>
    <row r="86" spans="1:22" s="3" customFormat="1" ht="38.25" x14ac:dyDescent="0.2">
      <c r="A86" s="8" t="s">
        <v>3</v>
      </c>
      <c r="B86" s="84" t="s">
        <v>126</v>
      </c>
      <c r="C86" s="539" t="s">
        <v>5</v>
      </c>
      <c r="D86" s="85" t="s">
        <v>6</v>
      </c>
      <c r="E86" s="539" t="s">
        <v>7</v>
      </c>
      <c r="F86" s="7"/>
      <c r="G86" s="7"/>
      <c r="H86" s="7"/>
      <c r="I86" s="7"/>
      <c r="J86" s="7"/>
      <c r="K86" s="7"/>
      <c r="L86" s="7"/>
    </row>
    <row r="87" spans="1:22" s="3" customFormat="1" x14ac:dyDescent="0.2">
      <c r="A87" s="372">
        <v>2401061</v>
      </c>
      <c r="B87" s="86" t="s">
        <v>127</v>
      </c>
      <c r="C87" s="87">
        <f>+[10]B!C2972</f>
        <v>167</v>
      </c>
      <c r="D87" s="87">
        <f>+[10]B!E$2972</f>
        <v>167</v>
      </c>
      <c r="E87" s="453">
        <f>+[10]B!AL$2972</f>
        <v>3922830</v>
      </c>
      <c r="F87" s="7"/>
      <c r="G87" s="7"/>
      <c r="H87" s="7"/>
      <c r="I87" s="7"/>
      <c r="J87" s="7"/>
      <c r="K87" s="7"/>
      <c r="L87" s="7"/>
    </row>
    <row r="88" spans="1:22" s="3" customFormat="1" x14ac:dyDescent="0.2">
      <c r="A88" s="362" t="s">
        <v>128</v>
      </c>
      <c r="B88" s="88" t="s">
        <v>129</v>
      </c>
      <c r="C88" s="89">
        <f>+[10]B!C2973</f>
        <v>219</v>
      </c>
      <c r="D88" s="89">
        <f>+[10]B!E$2973</f>
        <v>219</v>
      </c>
      <c r="E88" s="454">
        <f>+[10]B!AL$2973</f>
        <v>16181910</v>
      </c>
      <c r="F88" s="7"/>
      <c r="G88" s="7"/>
      <c r="H88" s="7"/>
      <c r="I88" s="7"/>
      <c r="J88" s="7"/>
      <c r="K88" s="7"/>
      <c r="L88" s="7"/>
    </row>
    <row r="89" spans="1:22" s="3" customFormat="1" x14ac:dyDescent="0.2">
      <c r="A89" s="362" t="s">
        <v>130</v>
      </c>
      <c r="B89" s="88" t="s">
        <v>131</v>
      </c>
      <c r="C89" s="89">
        <f>+[10]B!C$2974</f>
        <v>0</v>
      </c>
      <c r="D89" s="89">
        <f>+[10]B!E$2974</f>
        <v>0</v>
      </c>
      <c r="E89" s="454">
        <f>+[10]B!AL$2974</f>
        <v>0</v>
      </c>
      <c r="F89" s="7"/>
      <c r="G89" s="7"/>
      <c r="H89" s="7"/>
      <c r="I89" s="7"/>
      <c r="J89" s="7"/>
      <c r="K89" s="7"/>
      <c r="L89" s="7"/>
    </row>
    <row r="90" spans="1:22" s="3" customFormat="1" x14ac:dyDescent="0.2">
      <c r="A90" s="362" t="s">
        <v>132</v>
      </c>
      <c r="B90" s="88" t="s">
        <v>133</v>
      </c>
      <c r="C90" s="89">
        <f>+[10]B!C$2975</f>
        <v>309</v>
      </c>
      <c r="D90" s="89">
        <f>+[10]B!E$2975</f>
        <v>304</v>
      </c>
      <c r="E90" s="454">
        <f>+[10]B!AL$2975</f>
        <v>981920</v>
      </c>
      <c r="F90" s="7"/>
      <c r="G90" s="7"/>
      <c r="H90" s="7"/>
      <c r="I90" s="7"/>
      <c r="J90" s="7"/>
      <c r="K90" s="7"/>
      <c r="L90" s="7"/>
    </row>
    <row r="91" spans="1:22" s="3" customFormat="1" x14ac:dyDescent="0.2">
      <c r="A91" s="362" t="s">
        <v>134</v>
      </c>
      <c r="B91" s="88" t="s">
        <v>135</v>
      </c>
      <c r="C91" s="89">
        <f>+[10]B!C$2976</f>
        <v>0</v>
      </c>
      <c r="D91" s="89">
        <f>+[10]B!E$2976</f>
        <v>0</v>
      </c>
      <c r="E91" s="454">
        <f>+[10]B!AL$2976</f>
        <v>0</v>
      </c>
      <c r="F91" s="7"/>
      <c r="G91" s="7"/>
      <c r="H91" s="7"/>
      <c r="I91" s="7"/>
      <c r="J91" s="7"/>
      <c r="K91" s="7"/>
      <c r="L91" s="7"/>
    </row>
    <row r="92" spans="1:22" s="3" customFormat="1" x14ac:dyDescent="0.2">
      <c r="A92" s="362" t="s">
        <v>136</v>
      </c>
      <c r="B92" s="88" t="s">
        <v>137</v>
      </c>
      <c r="C92" s="89">
        <f>+[10]B!C$2977</f>
        <v>0</v>
      </c>
      <c r="D92" s="89">
        <f>+[10]B!E$2977</f>
        <v>0</v>
      </c>
      <c r="E92" s="454">
        <f>+[10]B!AL$2977</f>
        <v>0</v>
      </c>
      <c r="F92" s="7"/>
      <c r="G92" s="7"/>
      <c r="H92" s="7"/>
      <c r="I92" s="7"/>
      <c r="J92" s="7"/>
      <c r="K92" s="7"/>
      <c r="L92" s="7"/>
      <c r="V92" s="97"/>
    </row>
    <row r="93" spans="1:22" s="3" customFormat="1" x14ac:dyDescent="0.2">
      <c r="A93" s="366" t="s">
        <v>138</v>
      </c>
      <c r="B93" s="90" t="s">
        <v>139</v>
      </c>
      <c r="C93" s="91">
        <f>+[10]B!C$2978</f>
        <v>0</v>
      </c>
      <c r="D93" s="91">
        <f>+[10]B!E$2978</f>
        <v>0</v>
      </c>
      <c r="E93" s="455">
        <f>+[10]B!AL$2978</f>
        <v>0</v>
      </c>
      <c r="F93" s="7"/>
      <c r="G93" s="7"/>
      <c r="H93" s="7"/>
      <c r="I93" s="7"/>
      <c r="J93" s="7"/>
      <c r="K93" s="7"/>
      <c r="L93" s="7"/>
      <c r="V93" s="97"/>
    </row>
    <row r="94" spans="1:22" s="3" customFormat="1" x14ac:dyDescent="0.2">
      <c r="A94" s="381"/>
      <c r="B94" s="92" t="s">
        <v>79</v>
      </c>
      <c r="C94" s="98">
        <f>SUM(C87:C93)</f>
        <v>695</v>
      </c>
      <c r="D94" s="98">
        <f>SUM(D87:D93)</f>
        <v>690</v>
      </c>
      <c r="E94" s="79">
        <f>SUM(E87:E93)</f>
        <v>21086660</v>
      </c>
      <c r="F94" s="7"/>
      <c r="G94" s="7"/>
      <c r="H94" s="7"/>
      <c r="I94" s="7"/>
      <c r="J94" s="7"/>
      <c r="K94" s="7"/>
      <c r="L94" s="7"/>
      <c r="V94" s="97"/>
    </row>
    <row r="95" spans="1:22" s="102" customFormat="1" x14ac:dyDescent="0.2">
      <c r="A95" s="573" t="s">
        <v>140</v>
      </c>
      <c r="B95" s="573"/>
      <c r="C95" s="99"/>
      <c r="D95" s="99"/>
      <c r="E95" s="67"/>
      <c r="F95" s="382"/>
      <c r="G95" s="382"/>
      <c r="H95" s="382"/>
      <c r="I95" s="382"/>
      <c r="J95" s="382"/>
      <c r="K95" s="382"/>
      <c r="L95" s="382"/>
      <c r="M95" s="382"/>
      <c r="N95" s="382"/>
      <c r="O95" s="101"/>
      <c r="V95" s="103"/>
    </row>
    <row r="96" spans="1:22" ht="38.25" x14ac:dyDescent="0.2">
      <c r="A96" s="8" t="s">
        <v>3</v>
      </c>
      <c r="B96" s="8" t="s">
        <v>4</v>
      </c>
      <c r="C96" s="539" t="s">
        <v>5</v>
      </c>
      <c r="D96" s="85" t="s">
        <v>6</v>
      </c>
      <c r="E96" s="539" t="s">
        <v>7</v>
      </c>
      <c r="F96" s="383"/>
      <c r="G96" s="383"/>
      <c r="H96" s="383"/>
      <c r="I96" s="383"/>
      <c r="J96" s="383"/>
      <c r="K96" s="383"/>
      <c r="L96" s="383"/>
      <c r="M96" s="383"/>
      <c r="N96" s="383"/>
      <c r="O96" s="105"/>
      <c r="V96" s="106"/>
    </row>
    <row r="97" spans="1:22" x14ac:dyDescent="0.2">
      <c r="A97" s="372">
        <v>2004103</v>
      </c>
      <c r="B97" s="86" t="s">
        <v>141</v>
      </c>
      <c r="C97" s="107">
        <f>+[10]B!C2653</f>
        <v>68</v>
      </c>
      <c r="D97" s="107">
        <f>[10]B!$E$2653</f>
        <v>57</v>
      </c>
      <c r="E97" s="44">
        <f>[10]B!$AL$2653</f>
        <v>9367950</v>
      </c>
      <c r="F97" s="383"/>
      <c r="G97" s="383"/>
      <c r="H97" s="383"/>
      <c r="I97" s="383"/>
      <c r="J97" s="383"/>
      <c r="K97" s="383"/>
      <c r="L97" s="383"/>
      <c r="M97" s="383"/>
      <c r="N97" s="383"/>
      <c r="O97" s="105"/>
      <c r="V97" s="106"/>
    </row>
    <row r="98" spans="1:22" x14ac:dyDescent="0.2">
      <c r="A98" s="366" t="s">
        <v>142</v>
      </c>
      <c r="B98" s="90" t="s">
        <v>143</v>
      </c>
      <c r="C98" s="108">
        <f>+[10]B!C2654</f>
        <v>0</v>
      </c>
      <c r="D98" s="108">
        <f>[10]B!$E$2654</f>
        <v>0</v>
      </c>
      <c r="E98" s="45">
        <f>[10]B!$AL$2654</f>
        <v>0</v>
      </c>
      <c r="F98" s="383"/>
      <c r="G98" s="383"/>
      <c r="H98" s="383"/>
      <c r="I98" s="383"/>
      <c r="J98" s="383"/>
      <c r="K98" s="383"/>
      <c r="L98" s="383"/>
      <c r="M98" s="383"/>
      <c r="N98" s="383"/>
      <c r="O98" s="105"/>
      <c r="V98" s="106"/>
    </row>
    <row r="99" spans="1:22" x14ac:dyDescent="0.2">
      <c r="A99" s="381"/>
      <c r="B99" s="92" t="s">
        <v>79</v>
      </c>
      <c r="C99" s="93">
        <f>SUM(C97:C98)</f>
        <v>68</v>
      </c>
      <c r="D99" s="93">
        <f>SUM(D97:D98)</f>
        <v>57</v>
      </c>
      <c r="E99" s="79">
        <f>SUM(E97:E98)</f>
        <v>9367950</v>
      </c>
      <c r="F99" s="383"/>
      <c r="G99" s="383"/>
      <c r="H99" s="383"/>
      <c r="I99" s="383"/>
      <c r="J99" s="383"/>
      <c r="K99" s="383"/>
      <c r="L99" s="383"/>
      <c r="M99" s="383"/>
      <c r="N99" s="383"/>
      <c r="O99" s="105"/>
      <c r="V99" s="106"/>
    </row>
    <row r="100" spans="1:22" s="102" customFormat="1" x14ac:dyDescent="0.2">
      <c r="A100" s="573" t="s">
        <v>144</v>
      </c>
      <c r="B100" s="573"/>
      <c r="C100" s="66"/>
      <c r="D100" s="66"/>
      <c r="E100" s="67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101"/>
      <c r="V100" s="109"/>
    </row>
    <row r="101" spans="1:22" ht="38.25" x14ac:dyDescent="0.2">
      <c r="A101" s="8"/>
      <c r="B101" s="8" t="s">
        <v>145</v>
      </c>
      <c r="C101" s="539" t="s">
        <v>5</v>
      </c>
      <c r="D101" s="85" t="s">
        <v>6</v>
      </c>
      <c r="E101" s="539" t="s">
        <v>7</v>
      </c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105"/>
    </row>
    <row r="102" spans="1:22" x14ac:dyDescent="0.2">
      <c r="A102" s="384" t="s">
        <v>146</v>
      </c>
      <c r="B102" s="86" t="s">
        <v>147</v>
      </c>
      <c r="C102" s="111">
        <f>[10]B!$C$2997</f>
        <v>907</v>
      </c>
      <c r="D102" s="111">
        <f>[10]B!$E$2997</f>
        <v>907</v>
      </c>
      <c r="E102" s="44">
        <f>[10]B!$AL$2997</f>
        <v>3867820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105"/>
    </row>
    <row r="103" spans="1:22" x14ac:dyDescent="0.2">
      <c r="A103" s="386" t="s">
        <v>148</v>
      </c>
      <c r="B103" s="88" t="s">
        <v>149</v>
      </c>
      <c r="C103" s="111">
        <f>+[10]B!$C$3016</f>
        <v>820</v>
      </c>
      <c r="D103" s="111">
        <f>[10]B!$E$3016</f>
        <v>820</v>
      </c>
      <c r="E103" s="45">
        <f>[10]B!$AL$3016</f>
        <v>3459310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105"/>
    </row>
    <row r="104" spans="1:22" x14ac:dyDescent="0.2">
      <c r="A104" s="386" t="s">
        <v>150</v>
      </c>
      <c r="B104" s="114" t="s">
        <v>151</v>
      </c>
      <c r="C104" s="111">
        <f>[10]B!$C$3034</f>
        <v>283</v>
      </c>
      <c r="D104" s="111">
        <f>[10]B!$E$3034</f>
        <v>283</v>
      </c>
      <c r="E104" s="45">
        <f>[10]B!$AL$3034</f>
        <v>2515160</v>
      </c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105"/>
    </row>
    <row r="105" spans="1:22" x14ac:dyDescent="0.2">
      <c r="A105" s="386" t="s">
        <v>152</v>
      </c>
      <c r="B105" s="88" t="s">
        <v>153</v>
      </c>
      <c r="C105" s="111">
        <f>[10]B!$C$3066</f>
        <v>102</v>
      </c>
      <c r="D105" s="111">
        <f>[10]B!$E$3066</f>
        <v>102</v>
      </c>
      <c r="E105" s="45">
        <f>[10]B!$AL$3066</f>
        <v>9689040</v>
      </c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105"/>
    </row>
    <row r="106" spans="1:22" x14ac:dyDescent="0.2">
      <c r="A106" s="386" t="s">
        <v>154</v>
      </c>
      <c r="B106" s="88" t="s">
        <v>155</v>
      </c>
      <c r="C106" s="111">
        <f>[10]B!C3094</f>
        <v>72</v>
      </c>
      <c r="D106" s="111">
        <f>[10]B!I3094</f>
        <v>40</v>
      </c>
      <c r="E106" s="45">
        <f>[10]B!AL3094</f>
        <v>1418590</v>
      </c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105"/>
    </row>
    <row r="107" spans="1:22" x14ac:dyDescent="0.2">
      <c r="A107" s="366"/>
      <c r="B107" s="90" t="s">
        <v>156</v>
      </c>
      <c r="C107" s="115">
        <f>[10]B!$C$3155</f>
        <v>0</v>
      </c>
      <c r="D107" s="116"/>
      <c r="E107" s="117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105"/>
    </row>
    <row r="108" spans="1:22" x14ac:dyDescent="0.2">
      <c r="A108" s="381"/>
      <c r="B108" s="92" t="s">
        <v>157</v>
      </c>
      <c r="C108" s="118">
        <f>SUM(C102:C107)</f>
        <v>2184</v>
      </c>
      <c r="D108" s="118">
        <f>SUM(D102:D106)</f>
        <v>2152</v>
      </c>
      <c r="E108" s="79">
        <f>SUM(E102:E106)</f>
        <v>20949920</v>
      </c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105"/>
    </row>
    <row r="109" spans="1:22" s="123" customFormat="1" x14ac:dyDescent="0.2">
      <c r="A109" s="119" t="s">
        <v>158</v>
      </c>
      <c r="B109" s="120"/>
      <c r="C109" s="121"/>
      <c r="D109" s="121"/>
      <c r="E109" s="122"/>
    </row>
    <row r="110" spans="1:22" s="123" customFormat="1" ht="38.25" x14ac:dyDescent="0.2">
      <c r="A110" s="8" t="s">
        <v>3</v>
      </c>
      <c r="B110" s="8" t="s">
        <v>4</v>
      </c>
      <c r="C110" s="85" t="s">
        <v>159</v>
      </c>
      <c r="D110" s="85" t="s">
        <v>6</v>
      </c>
      <c r="E110" s="539" t="s">
        <v>7</v>
      </c>
    </row>
    <row r="111" spans="1:22" s="123" customFormat="1" x14ac:dyDescent="0.2">
      <c r="A111" s="372">
        <v>3001001</v>
      </c>
      <c r="B111" s="86" t="s">
        <v>160</v>
      </c>
      <c r="C111" s="124">
        <f>+[10]B!C$3158</f>
        <v>113</v>
      </c>
      <c r="D111" s="124">
        <f>+[10]B!E$3158</f>
        <v>113</v>
      </c>
      <c r="E111" s="45">
        <f>[10]B!AL3158</f>
        <v>2780930</v>
      </c>
    </row>
    <row r="112" spans="1:22" s="123" customFormat="1" x14ac:dyDescent="0.2">
      <c r="A112" s="366" t="s">
        <v>161</v>
      </c>
      <c r="B112" s="90" t="s">
        <v>162</v>
      </c>
      <c r="C112" s="125">
        <f>+[10]B!C$3159</f>
        <v>31</v>
      </c>
      <c r="D112" s="125">
        <f>+[10]B!E$3159</f>
        <v>31</v>
      </c>
      <c r="E112" s="45">
        <f>[10]B!AL3159</f>
        <v>9563500</v>
      </c>
    </row>
    <row r="113" spans="1:19" s="123" customFormat="1" x14ac:dyDescent="0.2">
      <c r="A113" s="381"/>
      <c r="B113" s="92" t="s">
        <v>157</v>
      </c>
      <c r="C113" s="126">
        <f>SUM(C111:C112)</f>
        <v>144</v>
      </c>
      <c r="D113" s="126">
        <f>SUM(D111:D112)</f>
        <v>144</v>
      </c>
      <c r="E113" s="127">
        <f>SUM(E111:E112)</f>
        <v>12344430</v>
      </c>
    </row>
    <row r="114" spans="1:19" s="123" customFormat="1" x14ac:dyDescent="0.2">
      <c r="A114" s="80" t="s">
        <v>163</v>
      </c>
      <c r="B114" s="128"/>
      <c r="C114" s="66"/>
      <c r="D114" s="66"/>
      <c r="E114" s="67"/>
    </row>
    <row r="115" spans="1:19" s="123" customFormat="1" ht="38.25" x14ac:dyDescent="0.2">
      <c r="A115" s="8" t="s">
        <v>3</v>
      </c>
      <c r="B115" s="84" t="s">
        <v>4</v>
      </c>
      <c r="C115" s="85" t="s">
        <v>159</v>
      </c>
      <c r="D115" s="85" t="s">
        <v>6</v>
      </c>
      <c r="E115" s="539" t="s">
        <v>7</v>
      </c>
    </row>
    <row r="116" spans="1:19" s="123" customFormat="1" x14ac:dyDescent="0.2">
      <c r="A116" s="381" t="s">
        <v>164</v>
      </c>
      <c r="B116" s="90" t="s">
        <v>165</v>
      </c>
      <c r="C116" s="129">
        <f>+[10]B!$C$1224</f>
        <v>1102</v>
      </c>
      <c r="D116" s="129">
        <f>[10]B!$E$1224</f>
        <v>1081</v>
      </c>
      <c r="E116" s="127">
        <f>[10]B!$AL$1224</f>
        <v>6268160</v>
      </c>
    </row>
    <row r="117" spans="1:19" x14ac:dyDescent="0.2">
      <c r="A117" s="3" t="s">
        <v>166</v>
      </c>
    </row>
    <row r="118" spans="1:19" ht="14.25" customHeight="1" x14ac:dyDescent="0.2">
      <c r="A118" s="575" t="s">
        <v>167</v>
      </c>
      <c r="B118" s="576"/>
      <c r="C118" s="581" t="s">
        <v>157</v>
      </c>
      <c r="D118" s="613" t="s">
        <v>168</v>
      </c>
      <c r="E118" s="614"/>
      <c r="F118" s="614"/>
      <c r="G118" s="614"/>
      <c r="H118" s="615" t="s">
        <v>169</v>
      </c>
      <c r="I118" s="616"/>
      <c r="J118" s="617"/>
      <c r="K118" s="618" t="s">
        <v>170</v>
      </c>
      <c r="L118" s="619"/>
      <c r="M118" s="620"/>
      <c r="N118" s="621" t="s">
        <v>171</v>
      </c>
      <c r="O118" s="750" t="s">
        <v>172</v>
      </c>
      <c r="P118" s="751"/>
      <c r="Q118" s="593" t="s">
        <v>173</v>
      </c>
      <c r="R118" s="593" t="s">
        <v>174</v>
      </c>
      <c r="S118" s="596" t="s">
        <v>7</v>
      </c>
    </row>
    <row r="119" spans="1:19" ht="14.25" customHeight="1" x14ac:dyDescent="0.2">
      <c r="A119" s="577"/>
      <c r="B119" s="578"/>
      <c r="C119" s="582"/>
      <c r="D119" s="599" t="s">
        <v>175</v>
      </c>
      <c r="E119" s="601" t="s">
        <v>176</v>
      </c>
      <c r="F119" s="602"/>
      <c r="G119" s="603" t="s">
        <v>177</v>
      </c>
      <c r="H119" s="605" t="s">
        <v>178</v>
      </c>
      <c r="I119" s="607" t="s">
        <v>179</v>
      </c>
      <c r="J119" s="609" t="s">
        <v>180</v>
      </c>
      <c r="K119" s="611" t="s">
        <v>181</v>
      </c>
      <c r="L119" s="612" t="s">
        <v>182</v>
      </c>
      <c r="M119" s="626" t="s">
        <v>183</v>
      </c>
      <c r="N119" s="622"/>
      <c r="O119" s="759" t="s">
        <v>184</v>
      </c>
      <c r="P119" s="751" t="s">
        <v>185</v>
      </c>
      <c r="Q119" s="594"/>
      <c r="R119" s="594"/>
      <c r="S119" s="597"/>
    </row>
    <row r="120" spans="1:19" x14ac:dyDescent="0.2">
      <c r="A120" s="579"/>
      <c r="B120" s="580"/>
      <c r="C120" s="583"/>
      <c r="D120" s="600"/>
      <c r="E120" s="456" t="s">
        <v>186</v>
      </c>
      <c r="F120" s="130" t="s">
        <v>187</v>
      </c>
      <c r="G120" s="604"/>
      <c r="H120" s="606"/>
      <c r="I120" s="608"/>
      <c r="J120" s="610"/>
      <c r="K120" s="611"/>
      <c r="L120" s="612"/>
      <c r="M120" s="626"/>
      <c r="N120" s="623"/>
      <c r="O120" s="759"/>
      <c r="P120" s="751"/>
      <c r="Q120" s="595"/>
      <c r="R120" s="595"/>
      <c r="S120" s="598"/>
    </row>
    <row r="121" spans="1:19" s="134" customFormat="1" x14ac:dyDescent="0.25">
      <c r="A121" s="584" t="s">
        <v>188</v>
      </c>
      <c r="B121" s="585"/>
      <c r="C121" s="132">
        <f>+C122+C123+C124+C125+C126+C127+C131+C132+C133</f>
        <v>122803</v>
      </c>
      <c r="D121" s="132">
        <f t="shared" ref="D121:P121" si="0">+D122+D123+D124+D125+D126+D127+D131+D132+D133</f>
        <v>121880</v>
      </c>
      <c r="E121" s="26">
        <f t="shared" si="0"/>
        <v>121880</v>
      </c>
      <c r="F121" s="457">
        <f t="shared" si="0"/>
        <v>0</v>
      </c>
      <c r="G121" s="458">
        <f t="shared" si="0"/>
        <v>923</v>
      </c>
      <c r="H121" s="26">
        <f t="shared" si="0"/>
        <v>39840</v>
      </c>
      <c r="I121" s="26">
        <f t="shared" si="0"/>
        <v>39966</v>
      </c>
      <c r="J121" s="26">
        <f t="shared" si="0"/>
        <v>42997</v>
      </c>
      <c r="K121" s="26">
        <f t="shared" si="0"/>
        <v>0</v>
      </c>
      <c r="L121" s="26">
        <f t="shared" si="0"/>
        <v>0</v>
      </c>
      <c r="M121" s="459">
        <f t="shared" si="0"/>
        <v>0</v>
      </c>
      <c r="N121" s="26">
        <f t="shared" si="0"/>
        <v>0</v>
      </c>
      <c r="O121" s="26">
        <f t="shared" si="0"/>
        <v>0</v>
      </c>
      <c r="P121" s="26">
        <f t="shared" si="0"/>
        <v>1002</v>
      </c>
      <c r="Q121" s="457">
        <f>+Q122+Q123+Q124+Q125+Q126+Q127+Q131+Q132+Q133</f>
        <v>0</v>
      </c>
      <c r="R121" s="132">
        <v>0</v>
      </c>
      <c r="S121" s="133">
        <f>SUM(S122:S126,S127,S131:S133)</f>
        <v>344099760</v>
      </c>
    </row>
    <row r="122" spans="1:19" x14ac:dyDescent="0.2">
      <c r="A122" s="135" t="s">
        <v>189</v>
      </c>
      <c r="B122" s="136" t="s">
        <v>190</v>
      </c>
      <c r="C122" s="137">
        <f>[10]B!C300</f>
        <v>48116</v>
      </c>
      <c r="D122" s="137">
        <f>[10]B!D300</f>
        <v>47555</v>
      </c>
      <c r="E122" s="137">
        <f>[10]B!E300</f>
        <v>47555</v>
      </c>
      <c r="F122" s="460">
        <f>[10]B!F300</f>
        <v>0</v>
      </c>
      <c r="G122" s="461">
        <f>[10]B!G300</f>
        <v>561</v>
      </c>
      <c r="H122" s="137">
        <f>[10]B!AA300</f>
        <v>18901</v>
      </c>
      <c r="I122" s="137">
        <f>[10]B!AB300</f>
        <v>10106</v>
      </c>
      <c r="J122" s="137">
        <f>[10]B!AC300</f>
        <v>19109</v>
      </c>
      <c r="K122" s="137">
        <f>[10]B!AD300</f>
        <v>0</v>
      </c>
      <c r="L122" s="137">
        <f>[10]B!AE300</f>
        <v>0</v>
      </c>
      <c r="M122" s="461">
        <f>[10]B!AF300</f>
        <v>0</v>
      </c>
      <c r="N122" s="137">
        <f>[10]B!AG300</f>
        <v>0</v>
      </c>
      <c r="O122" s="137">
        <f>[10]B!AH300</f>
        <v>0</v>
      </c>
      <c r="P122" s="137">
        <f>[10]B!AI300</f>
        <v>4</v>
      </c>
      <c r="Q122" s="460">
        <f>[10]B!AJ300</f>
        <v>0</v>
      </c>
      <c r="R122" s="138"/>
      <c r="S122" s="139">
        <f>[10]B!$AL$300</f>
        <v>97433010</v>
      </c>
    </row>
    <row r="123" spans="1:19" x14ac:dyDescent="0.2">
      <c r="A123" s="140" t="s">
        <v>191</v>
      </c>
      <c r="B123" s="544" t="s">
        <v>192</v>
      </c>
      <c r="C123" s="142">
        <f>[10]B!C381</f>
        <v>57494</v>
      </c>
      <c r="D123" s="142">
        <f>[10]B!D381</f>
        <v>57202</v>
      </c>
      <c r="E123" s="142">
        <f>[10]B!E381</f>
        <v>57202</v>
      </c>
      <c r="F123" s="462">
        <f>[10]B!F381</f>
        <v>0</v>
      </c>
      <c r="G123" s="463">
        <f>[10]B!G381</f>
        <v>292</v>
      </c>
      <c r="H123" s="142">
        <f>[10]B!AA381</f>
        <v>17679</v>
      </c>
      <c r="I123" s="142">
        <f>[10]B!AB381</f>
        <v>19892</v>
      </c>
      <c r="J123" s="142">
        <f>[10]B!AC381</f>
        <v>19923</v>
      </c>
      <c r="K123" s="142">
        <f>[10]B!AD381</f>
        <v>0</v>
      </c>
      <c r="L123" s="142">
        <f>[10]B!AE381</f>
        <v>0</v>
      </c>
      <c r="M123" s="463">
        <f>[10]B!AF381</f>
        <v>0</v>
      </c>
      <c r="N123" s="142">
        <f>[10]B!AG381</f>
        <v>0</v>
      </c>
      <c r="O123" s="142">
        <f>[10]B!AH381</f>
        <v>0</v>
      </c>
      <c r="P123" s="142">
        <f>[10]B!AI381</f>
        <v>108</v>
      </c>
      <c r="Q123" s="462">
        <f>[10]B!AJ381</f>
        <v>0</v>
      </c>
      <c r="R123" s="143"/>
      <c r="S123" s="144">
        <f>[10]B!$AL$381</f>
        <v>100125730</v>
      </c>
    </row>
    <row r="124" spans="1:19" x14ac:dyDescent="0.2">
      <c r="A124" s="140" t="s">
        <v>193</v>
      </c>
      <c r="B124" s="544" t="s">
        <v>194</v>
      </c>
      <c r="C124" s="142">
        <f>[10]B!C427</f>
        <v>3357</v>
      </c>
      <c r="D124" s="142">
        <f>[10]B!D427</f>
        <v>3352</v>
      </c>
      <c r="E124" s="142">
        <f>[10]B!E427</f>
        <v>3352</v>
      </c>
      <c r="F124" s="462">
        <f>[10]B!F427</f>
        <v>0</v>
      </c>
      <c r="G124" s="463">
        <f>[10]B!G427</f>
        <v>5</v>
      </c>
      <c r="H124" s="142">
        <f>[10]B!AA427</f>
        <v>271</v>
      </c>
      <c r="I124" s="142">
        <f>[10]B!AB427</f>
        <v>3002</v>
      </c>
      <c r="J124" s="142">
        <f>[10]B!AC427</f>
        <v>84</v>
      </c>
      <c r="K124" s="142">
        <f>[10]B!AD427</f>
        <v>0</v>
      </c>
      <c r="L124" s="142">
        <f>[10]B!AE427</f>
        <v>0</v>
      </c>
      <c r="M124" s="463">
        <f>[10]B!AF427</f>
        <v>0</v>
      </c>
      <c r="N124" s="142">
        <f>[10]B!AG427</f>
        <v>0</v>
      </c>
      <c r="O124" s="142">
        <f>[10]B!AH427</f>
        <v>0</v>
      </c>
      <c r="P124" s="142">
        <f>[10]B!AI427</f>
        <v>31</v>
      </c>
      <c r="Q124" s="462">
        <f>[10]B!AJ427</f>
        <v>0</v>
      </c>
      <c r="R124" s="143"/>
      <c r="S124" s="144">
        <f>[10]B!$AL$427</f>
        <v>17948980</v>
      </c>
    </row>
    <row r="125" spans="1:19" x14ac:dyDescent="0.2">
      <c r="A125" s="140" t="s">
        <v>195</v>
      </c>
      <c r="B125" s="544" t="s">
        <v>196</v>
      </c>
      <c r="C125" s="142">
        <f>[10]B!C442</f>
        <v>0</v>
      </c>
      <c r="D125" s="142">
        <f>[10]B!D442</f>
        <v>0</v>
      </c>
      <c r="E125" s="142">
        <f>[10]B!E442</f>
        <v>0</v>
      </c>
      <c r="F125" s="462">
        <f>[10]B!F442</f>
        <v>0</v>
      </c>
      <c r="G125" s="463">
        <f>[10]B!G442</f>
        <v>0</v>
      </c>
      <c r="H125" s="142">
        <f>[10]B!AA442</f>
        <v>0</v>
      </c>
      <c r="I125" s="142">
        <f>[10]B!AB442</f>
        <v>0</v>
      </c>
      <c r="J125" s="142">
        <f>[10]B!AC442</f>
        <v>0</v>
      </c>
      <c r="K125" s="142">
        <f>[10]B!AD442</f>
        <v>0</v>
      </c>
      <c r="L125" s="142">
        <f>[10]B!AE442</f>
        <v>0</v>
      </c>
      <c r="M125" s="463">
        <f>[10]B!AF442</f>
        <v>0</v>
      </c>
      <c r="N125" s="142">
        <f>[10]B!AG442</f>
        <v>0</v>
      </c>
      <c r="O125" s="142">
        <f>[10]B!AH442</f>
        <v>0</v>
      </c>
      <c r="P125" s="142">
        <f>[10]B!AI442</f>
        <v>8</v>
      </c>
      <c r="Q125" s="462">
        <f>[10]B!AJ442</f>
        <v>0</v>
      </c>
      <c r="R125" s="145"/>
      <c r="S125" s="142">
        <f>[10]B!AL442</f>
        <v>0</v>
      </c>
    </row>
    <row r="126" spans="1:19" x14ac:dyDescent="0.2">
      <c r="A126" s="146" t="s">
        <v>197</v>
      </c>
      <c r="B126" s="147" t="s">
        <v>198</v>
      </c>
      <c r="C126" s="148">
        <f>[10]B!C522</f>
        <v>3866</v>
      </c>
      <c r="D126" s="148">
        <f>[10]B!D522</f>
        <v>3845</v>
      </c>
      <c r="E126" s="148">
        <f>[10]B!E522</f>
        <v>3845</v>
      </c>
      <c r="F126" s="464">
        <f>[10]B!F522</f>
        <v>0</v>
      </c>
      <c r="G126" s="465">
        <f>[10]B!G522</f>
        <v>21</v>
      </c>
      <c r="H126" s="148">
        <f>[10]B!AA522</f>
        <v>1353</v>
      </c>
      <c r="I126" s="148">
        <f>[10]B!AB522</f>
        <v>997</v>
      </c>
      <c r="J126" s="148">
        <f>[10]B!AC522</f>
        <v>1516</v>
      </c>
      <c r="K126" s="148">
        <f>[10]B!AD522</f>
        <v>0</v>
      </c>
      <c r="L126" s="148">
        <f>[10]B!AE522</f>
        <v>0</v>
      </c>
      <c r="M126" s="465">
        <f>[10]B!AF522</f>
        <v>0</v>
      </c>
      <c r="N126" s="148">
        <f>[10]B!AG522</f>
        <v>0</v>
      </c>
      <c r="O126" s="148">
        <f>[10]B!AH522</f>
        <v>0</v>
      </c>
      <c r="P126" s="148">
        <f>[10]B!AI522</f>
        <v>763</v>
      </c>
      <c r="Q126" s="464">
        <f>[10]B!AJ522</f>
        <v>0</v>
      </c>
      <c r="R126" s="149"/>
      <c r="S126" s="145">
        <f>[10]B!$AL$522</f>
        <v>23189730</v>
      </c>
    </row>
    <row r="127" spans="1:19" x14ac:dyDescent="0.2">
      <c r="A127" s="586" t="s">
        <v>199</v>
      </c>
      <c r="B127" s="4" t="s">
        <v>200</v>
      </c>
      <c r="C127" s="150">
        <f>SUM(C128:C130)</f>
        <v>6691</v>
      </c>
      <c r="D127" s="151">
        <f>SUM(D128:D130)</f>
        <v>6668</v>
      </c>
      <c r="E127" s="151">
        <f t="shared" ref="E127:P127" si="1">SUM(E128:E130)</f>
        <v>6668</v>
      </c>
      <c r="F127" s="466">
        <f t="shared" si="1"/>
        <v>0</v>
      </c>
      <c r="G127" s="154">
        <f t="shared" si="1"/>
        <v>23</v>
      </c>
      <c r="H127" s="151">
        <f t="shared" si="1"/>
        <v>1283</v>
      </c>
      <c r="I127" s="151">
        <f t="shared" si="1"/>
        <v>4171</v>
      </c>
      <c r="J127" s="151">
        <f t="shared" si="1"/>
        <v>1237</v>
      </c>
      <c r="K127" s="151">
        <f t="shared" si="1"/>
        <v>0</v>
      </c>
      <c r="L127" s="151">
        <f t="shared" si="1"/>
        <v>0</v>
      </c>
      <c r="M127" s="467">
        <f t="shared" si="1"/>
        <v>0</v>
      </c>
      <c r="N127" s="151">
        <f t="shared" si="1"/>
        <v>0</v>
      </c>
      <c r="O127" s="151">
        <f t="shared" si="1"/>
        <v>0</v>
      </c>
      <c r="P127" s="151">
        <f t="shared" si="1"/>
        <v>69</v>
      </c>
      <c r="Q127" s="155">
        <f>SUM(Q128:Q130)</f>
        <v>0</v>
      </c>
      <c r="R127" s="156">
        <v>0</v>
      </c>
      <c r="S127" s="157">
        <f>SUM(S128:S130)</f>
        <v>99251840</v>
      </c>
    </row>
    <row r="128" spans="1:19" x14ac:dyDescent="0.2">
      <c r="A128" s="586"/>
      <c r="B128" s="158" t="s">
        <v>201</v>
      </c>
      <c r="C128" s="137">
        <f>[10]B!C582</f>
        <v>3970</v>
      </c>
      <c r="D128" s="137">
        <f>[10]B!D582</f>
        <v>3955</v>
      </c>
      <c r="E128" s="137">
        <f>[10]B!E582</f>
        <v>3955</v>
      </c>
      <c r="F128" s="460">
        <f>[10]B!F582</f>
        <v>0</v>
      </c>
      <c r="G128" s="461">
        <f>[10]B!G582</f>
        <v>15</v>
      </c>
      <c r="H128" s="137">
        <f>[10]B!AA582</f>
        <v>1034</v>
      </c>
      <c r="I128" s="137">
        <f>[10]B!AB582</f>
        <v>2374</v>
      </c>
      <c r="J128" s="137">
        <f>[10]B!AC582</f>
        <v>562</v>
      </c>
      <c r="K128" s="137">
        <f>[10]B!AD582</f>
        <v>0</v>
      </c>
      <c r="L128" s="137">
        <f>[10]B!AE582</f>
        <v>0</v>
      </c>
      <c r="M128" s="461">
        <f>[10]B!AF582</f>
        <v>0</v>
      </c>
      <c r="N128" s="137">
        <f>[10]B!AG582</f>
        <v>0</v>
      </c>
      <c r="O128" s="137">
        <f>[10]B!AH582</f>
        <v>0</v>
      </c>
      <c r="P128" s="137">
        <f>[10]B!AI582</f>
        <v>21</v>
      </c>
      <c r="Q128" s="460">
        <f>[10]B!AJ582</f>
        <v>0</v>
      </c>
      <c r="R128" s="138"/>
      <c r="S128" s="139">
        <f>[10]B!$AL$582</f>
        <v>16643430</v>
      </c>
    </row>
    <row r="129" spans="1:19" x14ac:dyDescent="0.2">
      <c r="A129" s="586"/>
      <c r="B129" s="523" t="s">
        <v>202</v>
      </c>
      <c r="C129" s="142">
        <f>[10]B!C602</f>
        <v>20</v>
      </c>
      <c r="D129" s="142">
        <f>[10]B!D602</f>
        <v>20</v>
      </c>
      <c r="E129" s="142">
        <f>[10]B!E602</f>
        <v>20</v>
      </c>
      <c r="F129" s="462">
        <f>[10]B!F602</f>
        <v>0</v>
      </c>
      <c r="G129" s="463">
        <f>[10]B!G602</f>
        <v>0</v>
      </c>
      <c r="H129" s="142">
        <f>[10]B!AA602</f>
        <v>2</v>
      </c>
      <c r="I129" s="142">
        <f>[10]B!AB602</f>
        <v>18</v>
      </c>
      <c r="J129" s="142">
        <f>[10]B!AC602</f>
        <v>0</v>
      </c>
      <c r="K129" s="142">
        <f>[10]B!AD602</f>
        <v>0</v>
      </c>
      <c r="L129" s="142">
        <f>[10]B!AE602</f>
        <v>0</v>
      </c>
      <c r="M129" s="463">
        <f>[10]B!AF602</f>
        <v>0</v>
      </c>
      <c r="N129" s="142">
        <f>[10]B!AG602</f>
        <v>0</v>
      </c>
      <c r="O129" s="142">
        <f>[10]B!AH602</f>
        <v>0</v>
      </c>
      <c r="P129" s="142">
        <f>[10]B!AI602</f>
        <v>0</v>
      </c>
      <c r="Q129" s="462">
        <f>[10]B!AJ602</f>
        <v>0</v>
      </c>
      <c r="R129" s="143"/>
      <c r="S129" s="144">
        <f>[10]B!$AL$602</f>
        <v>66900</v>
      </c>
    </row>
    <row r="130" spans="1:19" x14ac:dyDescent="0.2">
      <c r="A130" s="587"/>
      <c r="B130" s="161" t="s">
        <v>203</v>
      </c>
      <c r="C130" s="162">
        <f>[10]B!C650</f>
        <v>2701</v>
      </c>
      <c r="D130" s="162">
        <f>[10]B!D650</f>
        <v>2693</v>
      </c>
      <c r="E130" s="162">
        <f>[10]B!E650</f>
        <v>2693</v>
      </c>
      <c r="F130" s="468">
        <f>[10]B!F650</f>
        <v>0</v>
      </c>
      <c r="G130" s="469">
        <f>[10]B!G650</f>
        <v>8</v>
      </c>
      <c r="H130" s="162">
        <f>[10]B!AA650</f>
        <v>247</v>
      </c>
      <c r="I130" s="162">
        <f>[10]B!AB650</f>
        <v>1779</v>
      </c>
      <c r="J130" s="162">
        <f>[10]B!AC650</f>
        <v>675</v>
      </c>
      <c r="K130" s="162">
        <f>[10]B!AD650</f>
        <v>0</v>
      </c>
      <c r="L130" s="162">
        <f>[10]B!AE650</f>
        <v>0</v>
      </c>
      <c r="M130" s="469">
        <f>[10]B!AF650</f>
        <v>0</v>
      </c>
      <c r="N130" s="162">
        <f>[10]B!AG650</f>
        <v>0</v>
      </c>
      <c r="O130" s="162">
        <f>[10]B!AH650</f>
        <v>0</v>
      </c>
      <c r="P130" s="162">
        <f>[10]B!AI650</f>
        <v>48</v>
      </c>
      <c r="Q130" s="468">
        <f>[10]B!AJ650</f>
        <v>0</v>
      </c>
      <c r="R130" s="163"/>
      <c r="S130" s="470">
        <f>[10]B!$AL$650</f>
        <v>82541510</v>
      </c>
    </row>
    <row r="131" spans="1:19" x14ac:dyDescent="0.2">
      <c r="A131" s="135" t="s">
        <v>204</v>
      </c>
      <c r="B131" s="136" t="s">
        <v>205</v>
      </c>
      <c r="C131" s="137">
        <f>[10]B!C660</f>
        <v>163</v>
      </c>
      <c r="D131" s="137">
        <f>[10]B!D660</f>
        <v>153</v>
      </c>
      <c r="E131" s="137">
        <f>[10]B!E660</f>
        <v>153</v>
      </c>
      <c r="F131" s="460">
        <f>[10]B!F660</f>
        <v>0</v>
      </c>
      <c r="G131" s="461">
        <f>[10]B!G660</f>
        <v>10</v>
      </c>
      <c r="H131" s="137">
        <f>[10]B!AA660</f>
        <v>2</v>
      </c>
      <c r="I131" s="137">
        <f>[10]B!AB660</f>
        <v>7</v>
      </c>
      <c r="J131" s="137">
        <f>[10]B!AC660</f>
        <v>154</v>
      </c>
      <c r="K131" s="137">
        <f>[10]B!AD660</f>
        <v>0</v>
      </c>
      <c r="L131" s="137">
        <f>[10]B!AE660</f>
        <v>0</v>
      </c>
      <c r="M131" s="461">
        <f>[10]B!AF660</f>
        <v>0</v>
      </c>
      <c r="N131" s="137">
        <f>[10]B!AG660</f>
        <v>0</v>
      </c>
      <c r="O131" s="137">
        <f>[10]B!AH660</f>
        <v>0</v>
      </c>
      <c r="P131" s="137">
        <f>[10]B!AI660</f>
        <v>0</v>
      </c>
      <c r="Q131" s="460">
        <f>[10]B!AJ660</f>
        <v>0</v>
      </c>
      <c r="R131" s="138"/>
      <c r="S131" s="159">
        <f>[10]B!$AL$660</f>
        <v>431550</v>
      </c>
    </row>
    <row r="132" spans="1:19" s="166" customFormat="1" x14ac:dyDescent="0.2">
      <c r="A132" s="140" t="s">
        <v>206</v>
      </c>
      <c r="B132" s="525" t="s">
        <v>207</v>
      </c>
      <c r="C132" s="142">
        <f>[10]B!C721</f>
        <v>126</v>
      </c>
      <c r="D132" s="142">
        <f>[10]B!D721</f>
        <v>126</v>
      </c>
      <c r="E132" s="142">
        <f>[10]B!E721</f>
        <v>126</v>
      </c>
      <c r="F132" s="462">
        <f>[10]B!F721</f>
        <v>0</v>
      </c>
      <c r="G132" s="463">
        <f>[10]B!G721</f>
        <v>0</v>
      </c>
      <c r="H132" s="142">
        <f>[10]B!AA721</f>
        <v>33</v>
      </c>
      <c r="I132" s="142">
        <f>[10]B!AB721</f>
        <v>44</v>
      </c>
      <c r="J132" s="142">
        <f>[10]B!AC721</f>
        <v>49</v>
      </c>
      <c r="K132" s="142">
        <f>[10]B!AD721</f>
        <v>0</v>
      </c>
      <c r="L132" s="142">
        <f>[10]B!AE721</f>
        <v>0</v>
      </c>
      <c r="M132" s="463">
        <f>[10]B!AF721</f>
        <v>0</v>
      </c>
      <c r="N132" s="142">
        <f>[10]B!AG721</f>
        <v>0</v>
      </c>
      <c r="O132" s="142">
        <f>[10]B!AH721</f>
        <v>0</v>
      </c>
      <c r="P132" s="142">
        <f>[10]B!AI721</f>
        <v>18</v>
      </c>
      <c r="Q132" s="462">
        <f>[10]B!AJ721</f>
        <v>0</v>
      </c>
      <c r="R132" s="143"/>
      <c r="S132" s="165">
        <f>[10]B!$AL$721</f>
        <v>268390</v>
      </c>
    </row>
    <row r="133" spans="1:19" x14ac:dyDescent="0.2">
      <c r="A133" s="140" t="s">
        <v>208</v>
      </c>
      <c r="B133" s="525" t="s">
        <v>209</v>
      </c>
      <c r="C133" s="148">
        <f>[10]B!C764</f>
        <v>2990</v>
      </c>
      <c r="D133" s="148">
        <f>[10]B!D764</f>
        <v>2979</v>
      </c>
      <c r="E133" s="148">
        <f>[10]B!E764</f>
        <v>2979</v>
      </c>
      <c r="F133" s="464">
        <f>[10]B!F764</f>
        <v>0</v>
      </c>
      <c r="G133" s="465">
        <f>[10]B!G764</f>
        <v>11</v>
      </c>
      <c r="H133" s="148">
        <f>[10]B!AA764</f>
        <v>318</v>
      </c>
      <c r="I133" s="148">
        <f>[10]B!AB764</f>
        <v>1747</v>
      </c>
      <c r="J133" s="148">
        <f>[10]B!AC764</f>
        <v>925</v>
      </c>
      <c r="K133" s="148">
        <f>[10]B!AD764</f>
        <v>0</v>
      </c>
      <c r="L133" s="148">
        <f>[10]B!AE764</f>
        <v>0</v>
      </c>
      <c r="M133" s="465">
        <f>[10]B!AF764</f>
        <v>0</v>
      </c>
      <c r="N133" s="148">
        <f>[10]B!AG764</f>
        <v>0</v>
      </c>
      <c r="O133" s="148">
        <f>[10]B!AH764</f>
        <v>0</v>
      </c>
      <c r="P133" s="148">
        <f>[10]B!AI764</f>
        <v>1</v>
      </c>
      <c r="Q133" s="464">
        <f>[10]B!AJ764</f>
        <v>0</v>
      </c>
      <c r="R133" s="149"/>
      <c r="S133" s="144">
        <f>[10]B!$AL$764</f>
        <v>5450530</v>
      </c>
    </row>
    <row r="134" spans="1:19" s="3" customFormat="1" x14ac:dyDescent="0.2">
      <c r="A134" s="584" t="s">
        <v>210</v>
      </c>
      <c r="B134" s="585"/>
      <c r="C134" s="167">
        <f t="shared" ref="C134:P134" si="2">+C135+C136+C137+C138+C142+C143</f>
        <v>5996</v>
      </c>
      <c r="D134" s="168">
        <f t="shared" si="2"/>
        <v>5944</v>
      </c>
      <c r="E134" s="151">
        <f t="shared" si="2"/>
        <v>5930</v>
      </c>
      <c r="F134" s="466">
        <f t="shared" si="2"/>
        <v>14</v>
      </c>
      <c r="G134" s="154">
        <f t="shared" si="2"/>
        <v>52</v>
      </c>
      <c r="H134" s="151">
        <f t="shared" si="2"/>
        <v>623</v>
      </c>
      <c r="I134" s="151">
        <f t="shared" si="2"/>
        <v>1867</v>
      </c>
      <c r="J134" s="151">
        <f t="shared" si="2"/>
        <v>3506</v>
      </c>
      <c r="K134" s="151">
        <f t="shared" si="2"/>
        <v>6</v>
      </c>
      <c r="L134" s="151">
        <f t="shared" si="2"/>
        <v>0</v>
      </c>
      <c r="M134" s="467">
        <f t="shared" si="2"/>
        <v>0</v>
      </c>
      <c r="N134" s="151">
        <f t="shared" si="2"/>
        <v>0</v>
      </c>
      <c r="O134" s="172">
        <f t="shared" si="2"/>
        <v>0</v>
      </c>
      <c r="P134" s="172">
        <f t="shared" si="2"/>
        <v>20</v>
      </c>
      <c r="Q134" s="471">
        <f>+Q135+Q136+Q137+Q138+Q142+Q143</f>
        <v>0</v>
      </c>
      <c r="R134" s="173">
        <f>+R135+R136+R137</f>
        <v>0</v>
      </c>
      <c r="S134" s="157">
        <f>+S135+S136+S137+S138+S142</f>
        <v>182026110</v>
      </c>
    </row>
    <row r="135" spans="1:19" x14ac:dyDescent="0.2">
      <c r="A135" s="135" t="s">
        <v>211</v>
      </c>
      <c r="B135" s="174" t="s">
        <v>212</v>
      </c>
      <c r="C135" s="137">
        <f>[10]B!C824</f>
        <v>2985</v>
      </c>
      <c r="D135" s="137">
        <f>[10]B!D824</f>
        <v>2960</v>
      </c>
      <c r="E135" s="137">
        <f>[10]B!E824</f>
        <v>2959</v>
      </c>
      <c r="F135" s="460">
        <f>[10]B!F824</f>
        <v>1</v>
      </c>
      <c r="G135" s="461">
        <f>[10]B!G824</f>
        <v>25</v>
      </c>
      <c r="H135" s="175">
        <f>[10]B!AA824</f>
        <v>347</v>
      </c>
      <c r="I135" s="175">
        <f>[10]B!AB824</f>
        <v>829</v>
      </c>
      <c r="J135" s="175">
        <f>[10]B!AC824</f>
        <v>1809</v>
      </c>
      <c r="K135" s="175">
        <f>[10]B!AD824</f>
        <v>5</v>
      </c>
      <c r="L135" s="175">
        <f>[10]B!AE824</f>
        <v>0</v>
      </c>
      <c r="M135" s="472">
        <f>[10]B!AF824</f>
        <v>0</v>
      </c>
      <c r="N135" s="175">
        <f>[10]B!AG824</f>
        <v>0</v>
      </c>
      <c r="O135" s="175">
        <f>[10]B!AH824</f>
        <v>0</v>
      </c>
      <c r="P135" s="175">
        <f>[10]B!AI824</f>
        <v>0</v>
      </c>
      <c r="Q135" s="473">
        <f>[10]B!AJ824</f>
        <v>0</v>
      </c>
      <c r="R135" s="176"/>
      <c r="S135" s="139">
        <f>[10]B!$AL$824</f>
        <v>34106350</v>
      </c>
    </row>
    <row r="136" spans="1:19" x14ac:dyDescent="0.2">
      <c r="A136" s="146" t="s">
        <v>213</v>
      </c>
      <c r="B136" s="177" t="s">
        <v>214</v>
      </c>
      <c r="C136" s="142">
        <f>[10]B!C847</f>
        <v>0</v>
      </c>
      <c r="D136" s="142">
        <f>[10]B!D847</f>
        <v>0</v>
      </c>
      <c r="E136" s="142">
        <f>[10]B!E847</f>
        <v>0</v>
      </c>
      <c r="F136" s="462">
        <f>[10]B!F847</f>
        <v>0</v>
      </c>
      <c r="G136" s="463">
        <f>[10]B!G847</f>
        <v>0</v>
      </c>
      <c r="H136" s="178">
        <f>[10]B!AA847</f>
        <v>0</v>
      </c>
      <c r="I136" s="178">
        <f>[10]B!AB847</f>
        <v>0</v>
      </c>
      <c r="J136" s="178">
        <f>[10]B!AC847</f>
        <v>0</v>
      </c>
      <c r="K136" s="178">
        <f>[10]B!AD847</f>
        <v>0</v>
      </c>
      <c r="L136" s="178">
        <f>[10]B!AE847</f>
        <v>0</v>
      </c>
      <c r="M136" s="474">
        <f>[10]B!AF847</f>
        <v>0</v>
      </c>
      <c r="N136" s="178">
        <f>[10]B!AG847</f>
        <v>0</v>
      </c>
      <c r="O136" s="178">
        <f>[10]B!AH847</f>
        <v>0</v>
      </c>
      <c r="P136" s="178">
        <f>[10]B!AI847</f>
        <v>0</v>
      </c>
      <c r="Q136" s="475">
        <f>[10]B!AJ847</f>
        <v>0</v>
      </c>
      <c r="R136" s="179"/>
      <c r="S136" s="144">
        <f>[10]B!$AL$847</f>
        <v>0</v>
      </c>
    </row>
    <row r="137" spans="1:19" x14ac:dyDescent="0.2">
      <c r="A137" s="530" t="s">
        <v>215</v>
      </c>
      <c r="B137" s="181" t="s">
        <v>216</v>
      </c>
      <c r="C137" s="148">
        <f>[10]B!C877</f>
        <v>2090</v>
      </c>
      <c r="D137" s="148">
        <f>[10]B!D877</f>
        <v>2063</v>
      </c>
      <c r="E137" s="148">
        <f>[10]B!E877</f>
        <v>2063</v>
      </c>
      <c r="F137" s="464">
        <f>[10]B!F877</f>
        <v>0</v>
      </c>
      <c r="G137" s="465">
        <f>[10]B!G877</f>
        <v>27</v>
      </c>
      <c r="H137" s="182">
        <f>[10]B!AA877</f>
        <v>212</v>
      </c>
      <c r="I137" s="182">
        <f>[10]B!AB877</f>
        <v>357</v>
      </c>
      <c r="J137" s="182">
        <f>[10]B!AC877</f>
        <v>1521</v>
      </c>
      <c r="K137" s="182">
        <f>[10]B!AD877</f>
        <v>1</v>
      </c>
      <c r="L137" s="182">
        <f>[10]B!AE877</f>
        <v>0</v>
      </c>
      <c r="M137" s="476">
        <f>[10]B!AF877</f>
        <v>0</v>
      </c>
      <c r="N137" s="182">
        <f>[10]B!AG877</f>
        <v>0</v>
      </c>
      <c r="O137" s="182">
        <f>[10]B!AH877</f>
        <v>0</v>
      </c>
      <c r="P137" s="182">
        <f>[10]B!AI877</f>
        <v>0</v>
      </c>
      <c r="Q137" s="477">
        <f>[10]B!AJ877</f>
        <v>0</v>
      </c>
      <c r="R137" s="183"/>
      <c r="S137" s="470">
        <f>[10]B!$AL$877</f>
        <v>127317560</v>
      </c>
    </row>
    <row r="138" spans="1:19" x14ac:dyDescent="0.2">
      <c r="A138" s="588" t="s">
        <v>193</v>
      </c>
      <c r="B138" s="174" t="s">
        <v>217</v>
      </c>
      <c r="C138" s="184">
        <f>SUM(C139:C141)</f>
        <v>920</v>
      </c>
      <c r="D138" s="43">
        <f>SUM(D139:D141)</f>
        <v>920</v>
      </c>
      <c r="E138" s="43">
        <f t="shared" ref="E138:P138" si="3">SUM(E139:E141)</f>
        <v>907</v>
      </c>
      <c r="F138" s="30">
        <f t="shared" si="3"/>
        <v>13</v>
      </c>
      <c r="G138" s="187">
        <f t="shared" si="3"/>
        <v>0</v>
      </c>
      <c r="H138" s="478">
        <f t="shared" si="3"/>
        <v>64</v>
      </c>
      <c r="I138" s="478">
        <f t="shared" si="3"/>
        <v>680</v>
      </c>
      <c r="J138" s="478">
        <f t="shared" si="3"/>
        <v>176</v>
      </c>
      <c r="K138" s="478">
        <f t="shared" si="3"/>
        <v>0</v>
      </c>
      <c r="L138" s="478">
        <f t="shared" si="3"/>
        <v>0</v>
      </c>
      <c r="M138" s="479">
        <f t="shared" si="3"/>
        <v>0</v>
      </c>
      <c r="N138" s="478">
        <f>SUM(N139:N141)</f>
        <v>0</v>
      </c>
      <c r="O138" s="193">
        <f t="shared" si="3"/>
        <v>0</v>
      </c>
      <c r="P138" s="193">
        <f t="shared" si="3"/>
        <v>0</v>
      </c>
      <c r="Q138" s="480">
        <f>SUM(Q139:Q141)</f>
        <v>0</v>
      </c>
      <c r="R138" s="194">
        <f>SUM(R139:R142)</f>
        <v>0</v>
      </c>
      <c r="S138" s="481">
        <f>SUM(S139:S141)</f>
        <v>20602200</v>
      </c>
    </row>
    <row r="139" spans="1:19" x14ac:dyDescent="0.2">
      <c r="A139" s="588"/>
      <c r="B139" s="195" t="s">
        <v>218</v>
      </c>
      <c r="C139" s="137">
        <f>[10]B!C902-[10]B!C879-[10]B!C880</f>
        <v>820</v>
      </c>
      <c r="D139" s="137">
        <f>[10]B!D902-[10]B!D879-[10]B!D880</f>
        <v>820</v>
      </c>
      <c r="E139" s="137">
        <f>[10]B!E902-[10]B!E879-[10]B!E880</f>
        <v>807</v>
      </c>
      <c r="F139" s="460">
        <f>[10]B!F902-[10]B!F879-[10]B!F880</f>
        <v>13</v>
      </c>
      <c r="G139" s="461">
        <f>[10]B!G902-[10]B!G879-[10]B!G880</f>
        <v>0</v>
      </c>
      <c r="H139" s="175">
        <f>[10]B!AA902-[10]B!AA879-[10]B!AA880</f>
        <v>30</v>
      </c>
      <c r="I139" s="175">
        <f>[10]B!AB902-[10]B!AB879-[10]B!AB880</f>
        <v>642</v>
      </c>
      <c r="J139" s="175">
        <f>[10]B!AC902-[10]B!AC879-[10]B!AC880</f>
        <v>148</v>
      </c>
      <c r="K139" s="175">
        <f>[10]B!AD902-[10]B!AD879-[10]B!AD880</f>
        <v>0</v>
      </c>
      <c r="L139" s="175">
        <f>[10]B!AE902-[10]B!AE879-[10]B!AE880</f>
        <v>0</v>
      </c>
      <c r="M139" s="472">
        <f>[10]B!AF902-[10]B!AF879-[10]B!AF880</f>
        <v>0</v>
      </c>
      <c r="N139" s="175">
        <f>[10]B!AG902-[10]B!AG879-[10]B!AG880</f>
        <v>0</v>
      </c>
      <c r="O139" s="175">
        <f>[10]B!AH902-[10]B!AH879-[10]B!AH880</f>
        <v>0</v>
      </c>
      <c r="P139" s="175">
        <f>[10]B!AI902-[10]B!AI879-[10]B!AI880</f>
        <v>0</v>
      </c>
      <c r="Q139" s="473">
        <f>[10]B!AJ902-[10]B!AJ879-[10]B!AJ880</f>
        <v>0</v>
      </c>
      <c r="R139" s="176"/>
      <c r="S139" s="139">
        <f>[10]B!$AL$902-[10]B!$AL$879-[10]B!$AL$880</f>
        <v>18228200</v>
      </c>
    </row>
    <row r="140" spans="1:19" x14ac:dyDescent="0.2">
      <c r="A140" s="588"/>
      <c r="B140" s="195" t="s">
        <v>219</v>
      </c>
      <c r="C140" s="142">
        <f>[10]B!C879</f>
        <v>0</v>
      </c>
      <c r="D140" s="142">
        <f>[10]B!D879</f>
        <v>0</v>
      </c>
      <c r="E140" s="142">
        <f>[10]B!E879</f>
        <v>0</v>
      </c>
      <c r="F140" s="462">
        <f>[10]B!F879</f>
        <v>0</v>
      </c>
      <c r="G140" s="463">
        <f>[10]B!G879</f>
        <v>0</v>
      </c>
      <c r="H140" s="178">
        <f>[10]B!AA879</f>
        <v>0</v>
      </c>
      <c r="I140" s="178">
        <f>[10]B!AB879</f>
        <v>0</v>
      </c>
      <c r="J140" s="178">
        <f>[10]B!AC879</f>
        <v>0</v>
      </c>
      <c r="K140" s="178">
        <f>[10]B!AD879</f>
        <v>0</v>
      </c>
      <c r="L140" s="178">
        <f>[10]B!AE879</f>
        <v>0</v>
      </c>
      <c r="M140" s="474">
        <f>[10]B!AF879</f>
        <v>0</v>
      </c>
      <c r="N140" s="178">
        <f>[10]B!AG879</f>
        <v>0</v>
      </c>
      <c r="O140" s="178">
        <f>[10]B!AH879</f>
        <v>0</v>
      </c>
      <c r="P140" s="178">
        <f>[10]B!AI879</f>
        <v>0</v>
      </c>
      <c r="Q140" s="475">
        <f>[10]B!AJ879</f>
        <v>0</v>
      </c>
      <c r="R140" s="179"/>
      <c r="S140" s="144">
        <f>[10]B!$AL$879</f>
        <v>0</v>
      </c>
    </row>
    <row r="141" spans="1:19" x14ac:dyDescent="0.2">
      <c r="A141" s="588"/>
      <c r="B141" s="196" t="s">
        <v>220</v>
      </c>
      <c r="C141" s="148">
        <f>[10]B!C880</f>
        <v>100</v>
      </c>
      <c r="D141" s="148">
        <f>[10]B!D880</f>
        <v>100</v>
      </c>
      <c r="E141" s="148">
        <f>[10]B!E880</f>
        <v>100</v>
      </c>
      <c r="F141" s="464">
        <f>[10]B!F880</f>
        <v>0</v>
      </c>
      <c r="G141" s="465">
        <f>[10]B!G880</f>
        <v>0</v>
      </c>
      <c r="H141" s="182">
        <f>[10]B!AA880</f>
        <v>34</v>
      </c>
      <c r="I141" s="182">
        <f>[10]B!AB880</f>
        <v>38</v>
      </c>
      <c r="J141" s="182">
        <f>[10]B!AC880</f>
        <v>28</v>
      </c>
      <c r="K141" s="182">
        <f>[10]B!AD880</f>
        <v>0</v>
      </c>
      <c r="L141" s="182">
        <f>[10]B!AE880</f>
        <v>0</v>
      </c>
      <c r="M141" s="476">
        <f>[10]B!AF880</f>
        <v>0</v>
      </c>
      <c r="N141" s="182">
        <f>[10]B!AG880</f>
        <v>0</v>
      </c>
      <c r="O141" s="182">
        <f>[10]B!AH880</f>
        <v>0</v>
      </c>
      <c r="P141" s="182">
        <f>[10]B!AI880</f>
        <v>0</v>
      </c>
      <c r="Q141" s="477">
        <f>[10]B!AJ880</f>
        <v>0</v>
      </c>
      <c r="R141" s="183"/>
      <c r="S141" s="470">
        <f>[10]B!$AL$880</f>
        <v>2374000</v>
      </c>
    </row>
    <row r="142" spans="1:19" x14ac:dyDescent="0.2">
      <c r="A142" s="135" t="s">
        <v>195</v>
      </c>
      <c r="B142" s="197" t="s">
        <v>221</v>
      </c>
      <c r="C142" s="198">
        <f>[10]B!C944</f>
        <v>0</v>
      </c>
      <c r="D142" s="198">
        <f>[10]B!D944</f>
        <v>0</v>
      </c>
      <c r="E142" s="198">
        <f>[10]B!E944</f>
        <v>0</v>
      </c>
      <c r="F142" s="482">
        <f>[10]B!F944</f>
        <v>0</v>
      </c>
      <c r="G142" s="483">
        <f>[10]B!G944</f>
        <v>0</v>
      </c>
      <c r="H142" s="199">
        <f>[10]B!AA944</f>
        <v>0</v>
      </c>
      <c r="I142" s="199">
        <f>[10]B!AB944</f>
        <v>0</v>
      </c>
      <c r="J142" s="199">
        <f>[10]B!AC944</f>
        <v>0</v>
      </c>
      <c r="K142" s="199">
        <f>[10]B!AD944</f>
        <v>0</v>
      </c>
      <c r="L142" s="199">
        <f>[10]B!AE944</f>
        <v>0</v>
      </c>
      <c r="M142" s="484">
        <f>[10]B!AF944</f>
        <v>0</v>
      </c>
      <c r="N142" s="199">
        <f>[10]B!AG944</f>
        <v>0</v>
      </c>
      <c r="O142" s="199">
        <f>[10]B!AH944</f>
        <v>0</v>
      </c>
      <c r="P142" s="199">
        <f>[10]B!AI944</f>
        <v>20</v>
      </c>
      <c r="Q142" s="485">
        <f>[10]B!AJ944</f>
        <v>0</v>
      </c>
      <c r="R142" s="200"/>
      <c r="S142" s="139">
        <f>[10]B!$AL$944</f>
        <v>0</v>
      </c>
    </row>
    <row r="143" spans="1:19" s="203" customFormat="1" x14ac:dyDescent="0.2">
      <c r="A143" s="146"/>
      <c r="B143" s="201" t="s">
        <v>222</v>
      </c>
      <c r="C143" s="148">
        <f>[10]B!C988</f>
        <v>1</v>
      </c>
      <c r="D143" s="148">
        <f>[10]B!D988</f>
        <v>1</v>
      </c>
      <c r="E143" s="148">
        <f>[10]B!E988</f>
        <v>1</v>
      </c>
      <c r="F143" s="464">
        <f>[10]B!F988</f>
        <v>0</v>
      </c>
      <c r="G143" s="465">
        <f>[10]B!G988</f>
        <v>0</v>
      </c>
      <c r="H143" s="182">
        <f>[10]B!AA988</f>
        <v>0</v>
      </c>
      <c r="I143" s="182">
        <f>[10]B!AB988</f>
        <v>1</v>
      </c>
      <c r="J143" s="182">
        <f>[10]B!AC988</f>
        <v>0</v>
      </c>
      <c r="K143" s="182">
        <f>[10]B!AD988</f>
        <v>0</v>
      </c>
      <c r="L143" s="182">
        <f>[10]B!AE988</f>
        <v>0</v>
      </c>
      <c r="M143" s="476">
        <f>[10]B!AF988</f>
        <v>0</v>
      </c>
      <c r="N143" s="182">
        <f>[10]B!AG988</f>
        <v>0</v>
      </c>
      <c r="O143" s="182">
        <f>[10]B!AH988</f>
        <v>0</v>
      </c>
      <c r="P143" s="182">
        <f>[10]B!AI988</f>
        <v>0</v>
      </c>
      <c r="Q143" s="477">
        <f>[10]B!AJ988</f>
        <v>0</v>
      </c>
      <c r="R143" s="149"/>
      <c r="S143" s="486"/>
    </row>
    <row r="144" spans="1:19" s="203" customFormat="1" x14ac:dyDescent="0.2">
      <c r="A144" s="589" t="s">
        <v>223</v>
      </c>
      <c r="B144" s="590"/>
      <c r="C144" s="137">
        <f>[10]B!C671</f>
        <v>6757</v>
      </c>
      <c r="D144" s="137">
        <f>[10]B!D671</f>
        <v>6659</v>
      </c>
      <c r="E144" s="137">
        <f>[10]B!E671</f>
        <v>6562</v>
      </c>
      <c r="F144" s="460">
        <f>[10]B!F671</f>
        <v>97</v>
      </c>
      <c r="G144" s="461">
        <f>[10]B!G671</f>
        <v>98</v>
      </c>
      <c r="H144" s="175">
        <f>[10]B!AA671</f>
        <v>3861</v>
      </c>
      <c r="I144" s="175">
        <f>[10]B!AB671</f>
        <v>1419</v>
      </c>
      <c r="J144" s="175">
        <f>[10]B!AC671</f>
        <v>1477</v>
      </c>
      <c r="K144" s="175">
        <f>[10]B!AD671</f>
        <v>0</v>
      </c>
      <c r="L144" s="175">
        <f>[10]B!AE671</f>
        <v>0</v>
      </c>
      <c r="M144" s="472">
        <f>[10]B!AF671</f>
        <v>0</v>
      </c>
      <c r="N144" s="175">
        <f>[10]B!AG671</f>
        <v>0</v>
      </c>
      <c r="O144" s="175">
        <f>[10]B!AH671</f>
        <v>0</v>
      </c>
      <c r="P144" s="175">
        <f>[10]B!AI671</f>
        <v>0</v>
      </c>
      <c r="Q144" s="473">
        <f>[10]B!AJ671</f>
        <v>0</v>
      </c>
      <c r="R144" s="138"/>
      <c r="S144" s="487"/>
    </row>
    <row r="145" spans="1:24" s="3" customFormat="1" x14ac:dyDescent="0.2">
      <c r="A145" s="591" t="s">
        <v>224</v>
      </c>
      <c r="B145" s="592"/>
      <c r="C145" s="204">
        <f>[10]B!C1240</f>
        <v>0</v>
      </c>
      <c r="D145" s="204">
        <f>[10]B!D1240</f>
        <v>0</v>
      </c>
      <c r="E145" s="204">
        <f>[10]B!E1240</f>
        <v>0</v>
      </c>
      <c r="F145" s="488">
        <f>[10]B!F1240</f>
        <v>0</v>
      </c>
      <c r="G145" s="489">
        <f>[10]B!G1240</f>
        <v>0</v>
      </c>
      <c r="H145" s="205">
        <f>[10]B!AA1240</f>
        <v>0</v>
      </c>
      <c r="I145" s="205">
        <f>[10]B!AB1240</f>
        <v>0</v>
      </c>
      <c r="J145" s="205">
        <f>[10]B!AC1240</f>
        <v>0</v>
      </c>
      <c r="K145" s="205">
        <f>[10]B!AD1240</f>
        <v>0</v>
      </c>
      <c r="L145" s="205">
        <f>[10]B!AE1240</f>
        <v>0</v>
      </c>
      <c r="M145" s="490">
        <f>[10]B!AF1240</f>
        <v>0</v>
      </c>
      <c r="N145" s="205">
        <f>[10]B!AG1240</f>
        <v>0</v>
      </c>
      <c r="O145" s="205">
        <f>[10]B!AH1240</f>
        <v>0</v>
      </c>
      <c r="P145" s="205">
        <f>[10]B!AI1240</f>
        <v>291</v>
      </c>
      <c r="Q145" s="491">
        <f>[10]B!AJ1240</f>
        <v>0</v>
      </c>
      <c r="R145" s="206"/>
      <c r="S145" s="207">
        <f>[10]B!$AL$1240</f>
        <v>0</v>
      </c>
      <c r="T145" s="106"/>
    </row>
    <row r="146" spans="1:24" x14ac:dyDescent="0.2">
      <c r="A146" s="3" t="s">
        <v>225</v>
      </c>
      <c r="C146" s="4"/>
      <c r="R146" s="208"/>
      <c r="U146" s="209"/>
    </row>
    <row r="147" spans="1:24" ht="14.25" customHeight="1" x14ac:dyDescent="0.2">
      <c r="A147" s="637" t="s">
        <v>226</v>
      </c>
      <c r="B147" s="638"/>
      <c r="C147" s="581" t="s">
        <v>157</v>
      </c>
      <c r="D147" s="613" t="s">
        <v>227</v>
      </c>
      <c r="E147" s="614"/>
      <c r="F147" s="614"/>
      <c r="G147" s="630"/>
      <c r="H147" s="631" t="s">
        <v>169</v>
      </c>
      <c r="I147" s="631"/>
      <c r="J147" s="632"/>
      <c r="K147" s="633" t="s">
        <v>170</v>
      </c>
      <c r="L147" s="633"/>
      <c r="M147" s="633"/>
      <c r="N147" s="621" t="s">
        <v>171</v>
      </c>
      <c r="O147" s="750" t="s">
        <v>172</v>
      </c>
      <c r="P147" s="751"/>
      <c r="Q147" s="593" t="s">
        <v>173</v>
      </c>
      <c r="R147" s="629" t="s">
        <v>7</v>
      </c>
      <c r="U147" s="209"/>
    </row>
    <row r="148" spans="1:24" ht="14.25" customHeight="1" x14ac:dyDescent="0.2">
      <c r="A148" s="637"/>
      <c r="B148" s="638"/>
      <c r="C148" s="582"/>
      <c r="D148" s="599" t="s">
        <v>175</v>
      </c>
      <c r="E148" s="613" t="s">
        <v>176</v>
      </c>
      <c r="F148" s="630"/>
      <c r="G148" s="644" t="s">
        <v>177</v>
      </c>
      <c r="H148" s="760" t="s">
        <v>178</v>
      </c>
      <c r="I148" s="760" t="s">
        <v>179</v>
      </c>
      <c r="J148" s="760" t="s">
        <v>180</v>
      </c>
      <c r="K148" s="762" t="s">
        <v>181</v>
      </c>
      <c r="L148" s="612" t="s">
        <v>182</v>
      </c>
      <c r="M148" s="626" t="s">
        <v>183</v>
      </c>
      <c r="N148" s="622"/>
      <c r="O148" s="759" t="s">
        <v>184</v>
      </c>
      <c r="P148" s="751" t="s">
        <v>185</v>
      </c>
      <c r="Q148" s="594"/>
      <c r="R148" s="629"/>
      <c r="U148" s="209"/>
    </row>
    <row r="149" spans="1:24" x14ac:dyDescent="0.2">
      <c r="A149" s="637"/>
      <c r="B149" s="638"/>
      <c r="C149" s="583"/>
      <c r="D149" s="600"/>
      <c r="E149" s="210" t="s">
        <v>186</v>
      </c>
      <c r="F149" s="131" t="s">
        <v>187</v>
      </c>
      <c r="G149" s="645"/>
      <c r="H149" s="761"/>
      <c r="I149" s="761"/>
      <c r="J149" s="761"/>
      <c r="K149" s="762"/>
      <c r="L149" s="612"/>
      <c r="M149" s="626"/>
      <c r="N149" s="623"/>
      <c r="O149" s="759"/>
      <c r="P149" s="751"/>
      <c r="Q149" s="595"/>
      <c r="R149" s="629"/>
      <c r="U149" s="209"/>
    </row>
    <row r="150" spans="1:24" x14ac:dyDescent="0.2">
      <c r="A150" s="640" t="s">
        <v>228</v>
      </c>
      <c r="B150" s="641"/>
      <c r="C150" s="211">
        <f>+[10]B!C997+[10]B!C1005+[10]B!C1014+[10]B!C1024+[10]B!C1031+[10]B!C1035+[10]B!C1039+[10]B!C1043+[10]B!C1051+[10]B!C1054+[10]B!C1057+[10]B!C1065</f>
        <v>0</v>
      </c>
      <c r="D150" s="212">
        <f>+[10]B!D997+[10]B!D1005+[10]B!D1014+[10]B!D1024+[10]B!D1031+[10]B!D1035+[10]B!D1039+[10]B!D1043+[10]B!D1051+[10]B!D1054+[10]B!D1057+[10]B!D1065</f>
        <v>0</v>
      </c>
      <c r="E150" s="212">
        <f>+[10]B!E997+[10]B!E1005+[10]B!E1014+[10]B!E1024+[10]B!E1031+[10]B!E1035+[10]B!E1039+[10]B!E1043+[10]B!E1051+[10]B!E1054+[10]B!E1057+[10]B!E1065</f>
        <v>0</v>
      </c>
      <c r="F150" s="212">
        <f>+[10]B!F997+[10]B!F1005+[10]B!F1014+[10]B!F1024+[10]B!F1031+[10]B!F1035+[10]B!F1039+[10]B!F1043+[10]B!F1051+[10]B!F1054+[10]B!F1057+[10]B!F1065</f>
        <v>0</v>
      </c>
      <c r="G150" s="212">
        <f>+[10]B!G997+[10]B!G1005+[10]B!G1014+[10]B!G1024+[10]B!G1031+[10]B!G1035+[10]B!G1039+[10]B!G1043+[10]B!G1051+[10]B!G1054+[10]B!G1057+[10]B!G1065</f>
        <v>0</v>
      </c>
      <c r="H150" s="212">
        <f>+[10]B!AA997+[10]B!AA1005+[10]B!AA1014+[10]B!AA1024+[10]B!AA1031+[10]B!AA1035+[10]B!AA1039+[10]B!AA1043+[10]B!AA1051+[10]B!AA1054+[10]B!AA1057+[10]B!AA1065</f>
        <v>0</v>
      </c>
      <c r="I150" s="212">
        <f>+[10]B!AB997+[10]B!AB1005+[10]B!AB1014+[10]B!AB1024+[10]B!AB1031+[10]B!AB1035+[10]B!AB1039+[10]B!AB1043+[10]B!AB1051+[10]B!AB1054+[10]B!AB1057+[10]B!AB1065</f>
        <v>0</v>
      </c>
      <c r="J150" s="212">
        <f>+[10]B!AC997+[10]B!AC1005+[10]B!AC1014+[10]B!AC1024+[10]B!AC1031+[10]B!AC1035+[10]B!AC1039+[10]B!AC1043+[10]B!AC1051+[10]B!AC1054+[10]B!AC1057+[10]B!AC1065</f>
        <v>0</v>
      </c>
      <c r="K150" s="212">
        <f>+[10]B!AD997+[10]B!AD1005+[10]B!AD1014+[10]B!AD1024+[10]B!AD1031+[10]B!AD1035+[10]B!AD1039+[10]B!AD1043+[10]B!AD1051+[10]B!AD1054+[10]B!AD1057+[10]B!AD1065</f>
        <v>0</v>
      </c>
      <c r="L150" s="212">
        <f>+[10]B!AE997+[10]B!AE1005+[10]B!AE1014+[10]B!AE1024+[10]B!AE1031+[10]B!AE1035+[10]B!AE1039+[10]B!AE1043+[10]B!AE1051+[10]B!AE1054+[10]B!AE1057+[10]B!AE1065</f>
        <v>0</v>
      </c>
      <c r="M150" s="212">
        <f>+[10]B!AF997+[10]B!AF1005+[10]B!AF1014+[10]B!AF1024+[10]B!AF1031+[10]B!AF1035+[10]B!AF1039+[10]B!AF1043+[10]B!AF1051+[10]B!AF1054+[10]B!AF1057+[10]B!AF1065</f>
        <v>0</v>
      </c>
      <c r="N150" s="212">
        <f>+[10]B!AG997+[10]B!AG1005+[10]B!AG1014+[10]B!AG1024+[10]B!AG1031+[10]B!AG1035+[10]B!AG1039+[10]B!AG1043+[10]B!AG1051+[10]B!AG1054+[10]B!AG1057+[10]B!AG1065</f>
        <v>0</v>
      </c>
      <c r="O150" s="212">
        <f>+[10]B!AH997+[10]B!AH1005+[10]B!AH1014+[10]B!AH1024+[10]B!AH1031+[10]B!AH1035+[10]B!AH1039+[10]B!AH1043+[10]B!AH1051+[10]B!AH1054+[10]B!AH1057+[10]B!AH1065</f>
        <v>0</v>
      </c>
      <c r="P150" s="212">
        <f>+[10]B!AI997+[10]B!AI1005+[10]B!AI1014+[10]B!AI1024+[10]B!AI1031+[10]B!AI1035+[10]B!AI1039+[10]B!AI1043+[10]B!AI1051+[10]B!AI1054+[10]B!AI1057+[10]B!AI1065</f>
        <v>32</v>
      </c>
      <c r="Q150" s="212">
        <f>+[10]B!AJ997+[10]B!AJ1005+[10]B!AJ1014+[10]B!AJ1024+[10]B!AJ1031+[10]B!AJ1035+[10]B!AJ1039+[10]B!AJ1043+[10]B!AJ1051+[10]B!AJ1054+[10]B!AJ1057+[10]B!AJ1065</f>
        <v>0</v>
      </c>
      <c r="R150" s="213">
        <f>+[10]B!AL997+[10]B!AL1005+[10]B!AL1014+[10]B!AL1024+[10]B!AL1031+[10]B!AL1035+[10]B!AL1039+[10]B!AL1043+[10]B!AL1051+[10]B!AL1054+[10]B!AL1057+[10]B!AL1065</f>
        <v>0</v>
      </c>
      <c r="U150" s="209"/>
    </row>
    <row r="151" spans="1:24" x14ac:dyDescent="0.2">
      <c r="A151" s="642" t="s">
        <v>229</v>
      </c>
      <c r="B151" s="643"/>
      <c r="C151" s="214">
        <f>[10]B!C1071</f>
        <v>0</v>
      </c>
      <c r="D151" s="215">
        <f>[10]B!D1071</f>
        <v>0</v>
      </c>
      <c r="E151" s="215">
        <f>[10]B!E1071</f>
        <v>0</v>
      </c>
      <c r="F151" s="215">
        <f>[10]B!F1071</f>
        <v>0</v>
      </c>
      <c r="G151" s="215">
        <f>[10]B!G1071</f>
        <v>0</v>
      </c>
      <c r="H151" s="215">
        <f>[10]B!AA1071</f>
        <v>0</v>
      </c>
      <c r="I151" s="215">
        <f>[10]B!AB1071</f>
        <v>0</v>
      </c>
      <c r="J151" s="215">
        <f>[10]B!AC1071</f>
        <v>0</v>
      </c>
      <c r="K151" s="215">
        <f>[10]B!AD1071</f>
        <v>0</v>
      </c>
      <c r="L151" s="215">
        <f>[10]B!AE1071</f>
        <v>0</v>
      </c>
      <c r="M151" s="215">
        <f>[10]B!AF1071</f>
        <v>0</v>
      </c>
      <c r="N151" s="215">
        <f>[10]B!AG1071</f>
        <v>0</v>
      </c>
      <c r="O151" s="215">
        <f>[10]B!AH1071</f>
        <v>0</v>
      </c>
      <c r="P151" s="215">
        <f>[10]B!AI1071</f>
        <v>0</v>
      </c>
      <c r="Q151" s="215">
        <f>[10]B!AJ1071</f>
        <v>0</v>
      </c>
      <c r="R151" s="216">
        <f>[10]B!AL1071</f>
        <v>0</v>
      </c>
      <c r="U151" s="209"/>
    </row>
    <row r="152" spans="1:24" x14ac:dyDescent="0.2">
      <c r="A152" s="634" t="s">
        <v>230</v>
      </c>
      <c r="B152" s="635"/>
      <c r="C152" s="217">
        <f>[10]B!C1081</f>
        <v>0</v>
      </c>
      <c r="D152" s="218">
        <f>[10]B!D1081</f>
        <v>0</v>
      </c>
      <c r="E152" s="218">
        <f>[10]B!E1081</f>
        <v>0</v>
      </c>
      <c r="F152" s="218">
        <f>[10]B!F1081</f>
        <v>0</v>
      </c>
      <c r="G152" s="218">
        <f>[10]B!G1081</f>
        <v>0</v>
      </c>
      <c r="H152" s="218">
        <f>[10]B!AA1081</f>
        <v>0</v>
      </c>
      <c r="I152" s="218">
        <f>[10]B!AB1081</f>
        <v>0</v>
      </c>
      <c r="J152" s="218">
        <f>[10]B!AC1081</f>
        <v>0</v>
      </c>
      <c r="K152" s="218">
        <f>[10]B!AD1081</f>
        <v>0</v>
      </c>
      <c r="L152" s="218">
        <f>[10]B!AE1081</f>
        <v>0</v>
      </c>
      <c r="M152" s="218">
        <f>[10]B!AF1081</f>
        <v>0</v>
      </c>
      <c r="N152" s="218">
        <f>[10]B!AG1081</f>
        <v>0</v>
      </c>
      <c r="O152" s="218">
        <f>[10]B!AH1081</f>
        <v>0</v>
      </c>
      <c r="P152" s="218">
        <f>[10]B!AI1081</f>
        <v>0</v>
      </c>
      <c r="Q152" s="218">
        <f>[10]B!AJ1081</f>
        <v>0</v>
      </c>
      <c r="R152" s="219">
        <f>[10]B!AL1081</f>
        <v>0</v>
      </c>
      <c r="U152" s="209"/>
    </row>
    <row r="153" spans="1:24" x14ac:dyDescent="0.2">
      <c r="A153" s="634" t="s">
        <v>231</v>
      </c>
      <c r="B153" s="635"/>
      <c r="C153" s="217">
        <f>[10]B!C1101</f>
        <v>0</v>
      </c>
      <c r="D153" s="218">
        <f>[10]B!D1101</f>
        <v>0</v>
      </c>
      <c r="E153" s="218">
        <f>[10]B!E1101</f>
        <v>0</v>
      </c>
      <c r="F153" s="218">
        <f>[10]B!F1101</f>
        <v>0</v>
      </c>
      <c r="G153" s="218">
        <f>[10]B!G1101</f>
        <v>0</v>
      </c>
      <c r="H153" s="218">
        <f>[10]B!AA1101</f>
        <v>0</v>
      </c>
      <c r="I153" s="218">
        <f>[10]B!AB1101</f>
        <v>0</v>
      </c>
      <c r="J153" s="218">
        <f>[10]B!AC1101</f>
        <v>0</v>
      </c>
      <c r="K153" s="218">
        <f>[10]B!AD1101</f>
        <v>0</v>
      </c>
      <c r="L153" s="218">
        <f>[10]B!AE1101</f>
        <v>0</v>
      </c>
      <c r="M153" s="218">
        <f>[10]B!AF1101</f>
        <v>0</v>
      </c>
      <c r="N153" s="218">
        <f>[10]B!AG1101</f>
        <v>0</v>
      </c>
      <c r="O153" s="218">
        <f>[10]B!AH1101</f>
        <v>0</v>
      </c>
      <c r="P153" s="218">
        <f>[10]B!AI1101</f>
        <v>0</v>
      </c>
      <c r="Q153" s="218">
        <f>[10]B!AJ1101</f>
        <v>0</v>
      </c>
      <c r="R153" s="219">
        <f>[10]B!AL1101</f>
        <v>0</v>
      </c>
      <c r="U153" s="209"/>
    </row>
    <row r="154" spans="1:24" x14ac:dyDescent="0.2">
      <c r="A154" s="634" t="s">
        <v>232</v>
      </c>
      <c r="B154" s="635"/>
      <c r="C154" s="220">
        <f>[10]B!C1104</f>
        <v>0</v>
      </c>
      <c r="D154" s="221">
        <f>[10]B!D1104</f>
        <v>0</v>
      </c>
      <c r="E154" s="221">
        <f>[10]B!E1104</f>
        <v>0</v>
      </c>
      <c r="F154" s="221">
        <f>[10]B!F1104</f>
        <v>0</v>
      </c>
      <c r="G154" s="221">
        <f>[10]B!G1104</f>
        <v>0</v>
      </c>
      <c r="H154" s="221">
        <f>[10]B!AA1104</f>
        <v>0</v>
      </c>
      <c r="I154" s="221">
        <f>[10]B!AB1104</f>
        <v>0</v>
      </c>
      <c r="J154" s="221">
        <f>[10]B!AC1104</f>
        <v>0</v>
      </c>
      <c r="K154" s="221">
        <f>[10]B!AD1104</f>
        <v>0</v>
      </c>
      <c r="L154" s="221">
        <f>[10]B!AE1104</f>
        <v>0</v>
      </c>
      <c r="M154" s="221">
        <f>[10]B!AF1104</f>
        <v>0</v>
      </c>
      <c r="N154" s="221">
        <f>[10]B!AG1104</f>
        <v>0</v>
      </c>
      <c r="O154" s="221">
        <f>[10]B!AH1104</f>
        <v>0</v>
      </c>
      <c r="P154" s="221">
        <f>[10]B!AI1104</f>
        <v>0</v>
      </c>
      <c r="Q154" s="221">
        <f>[10]B!AJ1104</f>
        <v>0</v>
      </c>
      <c r="R154" s="219">
        <f>[10]B!AL1104</f>
        <v>0</v>
      </c>
      <c r="U154" s="209"/>
    </row>
    <row r="155" spans="1:24" x14ac:dyDescent="0.2">
      <c r="A155" s="584" t="s">
        <v>79</v>
      </c>
      <c r="B155" s="636"/>
      <c r="C155" s="222">
        <f>SUM(C150+C151+C152+C153+C154)</f>
        <v>0</v>
      </c>
      <c r="D155" s="222">
        <f>SUM(D150+D151+D152+D153+D154)</f>
        <v>0</v>
      </c>
      <c r="E155" s="222">
        <f>SUM(E150+E151+E152+E153+E154)</f>
        <v>0</v>
      </c>
      <c r="F155" s="222">
        <f t="shared" ref="F155:Q155" si="4">SUM(F150+F151+F152+F153+F154)</f>
        <v>0</v>
      </c>
      <c r="G155" s="222">
        <f t="shared" si="4"/>
        <v>0</v>
      </c>
      <c r="H155" s="222">
        <f t="shared" si="4"/>
        <v>0</v>
      </c>
      <c r="I155" s="222">
        <f t="shared" si="4"/>
        <v>0</v>
      </c>
      <c r="J155" s="222">
        <f t="shared" si="4"/>
        <v>0</v>
      </c>
      <c r="K155" s="222">
        <f t="shared" si="4"/>
        <v>0</v>
      </c>
      <c r="L155" s="222">
        <f t="shared" si="4"/>
        <v>0</v>
      </c>
      <c r="M155" s="222">
        <f t="shared" si="4"/>
        <v>0</v>
      </c>
      <c r="N155" s="222">
        <f t="shared" si="4"/>
        <v>0</v>
      </c>
      <c r="O155" s="222">
        <f t="shared" si="4"/>
        <v>0</v>
      </c>
      <c r="P155" s="222">
        <f t="shared" si="4"/>
        <v>32</v>
      </c>
      <c r="Q155" s="222">
        <f t="shared" si="4"/>
        <v>0</v>
      </c>
      <c r="R155" s="222">
        <f>SUM(R150+R151+R152+R153+R154)</f>
        <v>0</v>
      </c>
      <c r="U155" s="209"/>
    </row>
    <row r="156" spans="1:24" s="102" customFormat="1" x14ac:dyDescent="0.2">
      <c r="A156" s="96" t="s">
        <v>233</v>
      </c>
      <c r="B156" s="223"/>
      <c r="C156" s="223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7"/>
      <c r="P156" s="387"/>
      <c r="Q156" s="387"/>
      <c r="R156" s="387"/>
      <c r="S156" s="5"/>
      <c r="T156" s="5"/>
      <c r="X156" s="5"/>
    </row>
    <row r="157" spans="1:24" ht="14.25" customHeight="1" x14ac:dyDescent="0.2">
      <c r="A157" s="637" t="s">
        <v>234</v>
      </c>
      <c r="B157" s="638"/>
      <c r="C157" s="581" t="s">
        <v>157</v>
      </c>
      <c r="D157" s="639" t="s">
        <v>227</v>
      </c>
      <c r="E157" s="639"/>
      <c r="F157" s="639"/>
      <c r="G157" s="639"/>
      <c r="H157" s="631" t="s">
        <v>169</v>
      </c>
      <c r="I157" s="631"/>
      <c r="J157" s="632"/>
      <c r="K157" s="633" t="s">
        <v>170</v>
      </c>
      <c r="L157" s="633"/>
      <c r="M157" s="633"/>
      <c r="N157" s="621" t="s">
        <v>171</v>
      </c>
      <c r="O157" s="750" t="s">
        <v>172</v>
      </c>
      <c r="P157" s="751"/>
      <c r="Q157" s="593" t="s">
        <v>173</v>
      </c>
      <c r="R157" s="629" t="s">
        <v>7</v>
      </c>
    </row>
    <row r="158" spans="1:24" ht="14.25" customHeight="1" x14ac:dyDescent="0.2">
      <c r="A158" s="637"/>
      <c r="B158" s="638"/>
      <c r="C158" s="582"/>
      <c r="D158" s="644" t="s">
        <v>235</v>
      </c>
      <c r="E158" s="646" t="s">
        <v>176</v>
      </c>
      <c r="F158" s="602"/>
      <c r="G158" s="647" t="s">
        <v>236</v>
      </c>
      <c r="H158" s="605" t="s">
        <v>178</v>
      </c>
      <c r="I158" s="607" t="s">
        <v>179</v>
      </c>
      <c r="J158" s="609" t="s">
        <v>180</v>
      </c>
      <c r="K158" s="611" t="s">
        <v>181</v>
      </c>
      <c r="L158" s="612" t="s">
        <v>182</v>
      </c>
      <c r="M158" s="626" t="s">
        <v>183</v>
      </c>
      <c r="N158" s="622"/>
      <c r="O158" s="750" t="s">
        <v>184</v>
      </c>
      <c r="P158" s="759" t="s">
        <v>185</v>
      </c>
      <c r="Q158" s="594"/>
      <c r="R158" s="629"/>
      <c r="S158" s="225"/>
      <c r="T158" s="102"/>
    </row>
    <row r="159" spans="1:24" x14ac:dyDescent="0.2">
      <c r="A159" s="637"/>
      <c r="B159" s="638"/>
      <c r="C159" s="583"/>
      <c r="D159" s="645"/>
      <c r="E159" s="492" t="s">
        <v>186</v>
      </c>
      <c r="F159" s="456" t="s">
        <v>187</v>
      </c>
      <c r="G159" s="648"/>
      <c r="H159" s="606"/>
      <c r="I159" s="608"/>
      <c r="J159" s="610"/>
      <c r="K159" s="611"/>
      <c r="L159" s="612"/>
      <c r="M159" s="626"/>
      <c r="N159" s="623"/>
      <c r="O159" s="750"/>
      <c r="P159" s="759"/>
      <c r="Q159" s="595"/>
      <c r="R159" s="629"/>
      <c r="S159" s="208"/>
    </row>
    <row r="160" spans="1:24" x14ac:dyDescent="0.2">
      <c r="A160" s="388">
        <v>1901023</v>
      </c>
      <c r="B160" s="389" t="s">
        <v>237</v>
      </c>
      <c r="C160" s="390">
        <f>[10]B!C2470</f>
        <v>33</v>
      </c>
      <c r="D160" s="390">
        <f>[10]B!D2470</f>
        <v>33</v>
      </c>
      <c r="E160" s="391">
        <f>[10]B!E2470</f>
        <v>33</v>
      </c>
      <c r="F160" s="391">
        <f>[10]B!F2470</f>
        <v>0</v>
      </c>
      <c r="G160" s="391">
        <f>[10]B!G2470</f>
        <v>0</v>
      </c>
      <c r="H160" s="392">
        <f>[10]B!AA2470</f>
        <v>33</v>
      </c>
      <c r="I160" s="392">
        <f>[10]B!AB2470</f>
        <v>0</v>
      </c>
      <c r="J160" s="392">
        <f>[10]B!AC2470</f>
        <v>0</v>
      </c>
      <c r="K160" s="392">
        <f>[10]B!AD2470</f>
        <v>0</v>
      </c>
      <c r="L160" s="392">
        <f>[10]B!AE2470</f>
        <v>0</v>
      </c>
      <c r="M160" s="392">
        <f>[10]B!AF2470</f>
        <v>0</v>
      </c>
      <c r="N160" s="392">
        <f>[10]B!AG2470</f>
        <v>0</v>
      </c>
      <c r="O160" s="392">
        <f>[10]B!AH2470</f>
        <v>0</v>
      </c>
      <c r="P160" s="392">
        <f>[10]B!AI2470</f>
        <v>0</v>
      </c>
      <c r="Q160" s="392">
        <f>[10]B!AJ2470</f>
        <v>0</v>
      </c>
      <c r="R160" s="44">
        <f>[10]B!AL2470</f>
        <v>1749000</v>
      </c>
    </row>
    <row r="161" spans="1:22" x14ac:dyDescent="0.2">
      <c r="A161" s="393">
        <v>1901024</v>
      </c>
      <c r="B161" s="394" t="s">
        <v>238</v>
      </c>
      <c r="C161" s="390">
        <f>[10]B!C2471</f>
        <v>0</v>
      </c>
      <c r="D161" s="390">
        <f>[10]B!D2471</f>
        <v>0</v>
      </c>
      <c r="E161" s="391">
        <f>[10]B!E2471</f>
        <v>0</v>
      </c>
      <c r="F161" s="391">
        <f>[10]B!F2471</f>
        <v>0</v>
      </c>
      <c r="G161" s="391">
        <f>[10]B!G2471</f>
        <v>0</v>
      </c>
      <c r="H161" s="392">
        <f>[10]B!AA2471</f>
        <v>0</v>
      </c>
      <c r="I161" s="392">
        <f>[10]B!AB2471</f>
        <v>0</v>
      </c>
      <c r="J161" s="392">
        <f>[10]B!AC2471</f>
        <v>0</v>
      </c>
      <c r="K161" s="392">
        <f>[10]B!AD2471</f>
        <v>0</v>
      </c>
      <c r="L161" s="392">
        <f>[10]B!AE2471</f>
        <v>0</v>
      </c>
      <c r="M161" s="392">
        <f>[10]B!AF2471</f>
        <v>0</v>
      </c>
      <c r="N161" s="392">
        <f>[10]B!AG2471</f>
        <v>0</v>
      </c>
      <c r="O161" s="392">
        <f>[10]B!AH2471</f>
        <v>0</v>
      </c>
      <c r="P161" s="392">
        <f>[10]B!AI2471</f>
        <v>0</v>
      </c>
      <c r="Q161" s="392">
        <f>[10]B!AJ2471</f>
        <v>0</v>
      </c>
      <c r="R161" s="45">
        <f>[10]B!AL2471</f>
        <v>0</v>
      </c>
    </row>
    <row r="162" spans="1:22" x14ac:dyDescent="0.2">
      <c r="A162" s="393">
        <v>1901025</v>
      </c>
      <c r="B162" s="394" t="s">
        <v>239</v>
      </c>
      <c r="C162" s="390">
        <f>[10]B!C2472</f>
        <v>0</v>
      </c>
      <c r="D162" s="390">
        <f>[10]B!D2472</f>
        <v>0</v>
      </c>
      <c r="E162" s="391">
        <f>[10]B!E2472</f>
        <v>0</v>
      </c>
      <c r="F162" s="391">
        <f>[10]B!F2472</f>
        <v>0</v>
      </c>
      <c r="G162" s="391">
        <f>[10]B!G2472</f>
        <v>0</v>
      </c>
      <c r="H162" s="392">
        <f>[10]B!AA2472</f>
        <v>0</v>
      </c>
      <c r="I162" s="392">
        <f>[10]B!AB2472</f>
        <v>0</v>
      </c>
      <c r="J162" s="392">
        <f>[10]B!AC2472</f>
        <v>0</v>
      </c>
      <c r="K162" s="392">
        <f>[10]B!AD2472</f>
        <v>0</v>
      </c>
      <c r="L162" s="392">
        <f>[10]B!AE2472</f>
        <v>0</v>
      </c>
      <c r="M162" s="392">
        <f>[10]B!AF2472</f>
        <v>0</v>
      </c>
      <c r="N162" s="392">
        <f>[10]B!AG2472</f>
        <v>0</v>
      </c>
      <c r="O162" s="392">
        <f>[10]B!AH2472</f>
        <v>0</v>
      </c>
      <c r="P162" s="392">
        <f>[10]B!AI2472</f>
        <v>0</v>
      </c>
      <c r="Q162" s="392">
        <f>[10]B!AJ2472</f>
        <v>0</v>
      </c>
      <c r="R162" s="45">
        <f>[10]B!AL2472</f>
        <v>0</v>
      </c>
    </row>
    <row r="163" spans="1:22" x14ac:dyDescent="0.2">
      <c r="A163" s="393">
        <v>1901026</v>
      </c>
      <c r="B163" s="394" t="s">
        <v>240</v>
      </c>
      <c r="C163" s="390">
        <f>[10]B!C2473</f>
        <v>0</v>
      </c>
      <c r="D163" s="390">
        <f>[10]B!D2473</f>
        <v>0</v>
      </c>
      <c r="E163" s="391">
        <f>[10]B!E2473</f>
        <v>0</v>
      </c>
      <c r="F163" s="391">
        <f>[10]B!F2473</f>
        <v>0</v>
      </c>
      <c r="G163" s="391">
        <f>[10]B!G2473</f>
        <v>0</v>
      </c>
      <c r="H163" s="392">
        <f>[10]B!AA2473</f>
        <v>0</v>
      </c>
      <c r="I163" s="392">
        <f>[10]B!AB2473</f>
        <v>0</v>
      </c>
      <c r="J163" s="392">
        <f>[10]B!AC2473</f>
        <v>0</v>
      </c>
      <c r="K163" s="392">
        <f>[10]B!AD2473</f>
        <v>0</v>
      </c>
      <c r="L163" s="392">
        <f>[10]B!AE2473</f>
        <v>0</v>
      </c>
      <c r="M163" s="392">
        <f>[10]B!AF2473</f>
        <v>0</v>
      </c>
      <c r="N163" s="392">
        <f>[10]B!AG2473</f>
        <v>0</v>
      </c>
      <c r="O163" s="392">
        <f>[10]B!AH2473</f>
        <v>0</v>
      </c>
      <c r="P163" s="392">
        <f>[10]B!AI2473</f>
        <v>0</v>
      </c>
      <c r="Q163" s="392">
        <f>[10]B!AJ2473</f>
        <v>0</v>
      </c>
      <c r="R163" s="45">
        <f>[10]B!AL2473</f>
        <v>0</v>
      </c>
    </row>
    <row r="164" spans="1:22" x14ac:dyDescent="0.2">
      <c r="A164" s="393">
        <v>1901126</v>
      </c>
      <c r="B164" s="394" t="s">
        <v>241</v>
      </c>
      <c r="C164" s="390">
        <f>[10]B!C2474</f>
        <v>0</v>
      </c>
      <c r="D164" s="390">
        <f>[10]B!D2474</f>
        <v>0</v>
      </c>
      <c r="E164" s="391">
        <f>[10]B!E2474</f>
        <v>0</v>
      </c>
      <c r="F164" s="391">
        <f>[10]B!F2474</f>
        <v>0</v>
      </c>
      <c r="G164" s="391">
        <f>[10]B!G2474</f>
        <v>0</v>
      </c>
      <c r="H164" s="392">
        <f>[10]B!AA2474</f>
        <v>0</v>
      </c>
      <c r="I164" s="392">
        <f>[10]B!AB2474</f>
        <v>0</v>
      </c>
      <c r="J164" s="392">
        <f>[10]B!AC2474</f>
        <v>0</v>
      </c>
      <c r="K164" s="392">
        <f>[10]B!AD2474</f>
        <v>0</v>
      </c>
      <c r="L164" s="392">
        <f>[10]B!AE2474</f>
        <v>0</v>
      </c>
      <c r="M164" s="392">
        <f>[10]B!AF2474</f>
        <v>0</v>
      </c>
      <c r="N164" s="392">
        <f>[10]B!AG2474</f>
        <v>0</v>
      </c>
      <c r="O164" s="392">
        <f>[10]B!AH2474</f>
        <v>0</v>
      </c>
      <c r="P164" s="392">
        <f>[10]B!AI2474</f>
        <v>0</v>
      </c>
      <c r="Q164" s="392">
        <f>[10]B!AJ2474</f>
        <v>0</v>
      </c>
      <c r="R164" s="45">
        <f>[10]B!AL2474</f>
        <v>0</v>
      </c>
    </row>
    <row r="165" spans="1:22" x14ac:dyDescent="0.2">
      <c r="A165" s="393">
        <v>1901027</v>
      </c>
      <c r="B165" s="394" t="s">
        <v>242</v>
      </c>
      <c r="C165" s="390">
        <f>[10]B!C2475</f>
        <v>0</v>
      </c>
      <c r="D165" s="390">
        <f>[10]B!D2475</f>
        <v>0</v>
      </c>
      <c r="E165" s="391">
        <f>[10]B!E2475</f>
        <v>0</v>
      </c>
      <c r="F165" s="391">
        <f>[10]B!F2475</f>
        <v>0</v>
      </c>
      <c r="G165" s="391">
        <f>[10]B!G2475</f>
        <v>0</v>
      </c>
      <c r="H165" s="392">
        <f>[10]B!AA2475</f>
        <v>0</v>
      </c>
      <c r="I165" s="392">
        <f>[10]B!AB2475</f>
        <v>0</v>
      </c>
      <c r="J165" s="392">
        <f>[10]B!AC2475</f>
        <v>0</v>
      </c>
      <c r="K165" s="392">
        <f>[10]B!AD2475</f>
        <v>0</v>
      </c>
      <c r="L165" s="392">
        <f>[10]B!AE2475</f>
        <v>0</v>
      </c>
      <c r="M165" s="392">
        <f>[10]B!AF2475</f>
        <v>0</v>
      </c>
      <c r="N165" s="392">
        <f>[10]B!AG2475</f>
        <v>0</v>
      </c>
      <c r="O165" s="392">
        <f>[10]B!AH2475</f>
        <v>0</v>
      </c>
      <c r="P165" s="392">
        <f>[10]B!AI2475</f>
        <v>0</v>
      </c>
      <c r="Q165" s="392">
        <f>[10]B!AJ2475</f>
        <v>0</v>
      </c>
      <c r="R165" s="45">
        <f>[10]B!AL2475</f>
        <v>0</v>
      </c>
    </row>
    <row r="166" spans="1:22" x14ac:dyDescent="0.2">
      <c r="A166" s="393">
        <v>1901028</v>
      </c>
      <c r="B166" s="394" t="s">
        <v>243</v>
      </c>
      <c r="C166" s="390">
        <f>[10]B!C2476</f>
        <v>0</v>
      </c>
      <c r="D166" s="390">
        <f>[10]B!D2476</f>
        <v>0</v>
      </c>
      <c r="E166" s="391">
        <f>[10]B!E2476</f>
        <v>0</v>
      </c>
      <c r="F166" s="391">
        <f>[10]B!F2476</f>
        <v>0</v>
      </c>
      <c r="G166" s="391">
        <f>[10]B!G2476</f>
        <v>0</v>
      </c>
      <c r="H166" s="392">
        <f>[10]B!AA2476</f>
        <v>0</v>
      </c>
      <c r="I166" s="392">
        <f>[10]B!AB2476</f>
        <v>0</v>
      </c>
      <c r="J166" s="392">
        <f>[10]B!AC2476</f>
        <v>0</v>
      </c>
      <c r="K166" s="392">
        <f>[10]B!AD2476</f>
        <v>0</v>
      </c>
      <c r="L166" s="392">
        <f>[10]B!AE2476</f>
        <v>0</v>
      </c>
      <c r="M166" s="392">
        <f>[10]B!AF2476</f>
        <v>0</v>
      </c>
      <c r="N166" s="392">
        <f>[10]B!AG2476</f>
        <v>0</v>
      </c>
      <c r="O166" s="392">
        <f>[10]B!AH2476</f>
        <v>0</v>
      </c>
      <c r="P166" s="392">
        <f>[10]B!AI2476</f>
        <v>0</v>
      </c>
      <c r="Q166" s="392">
        <f>[10]B!AJ2476</f>
        <v>0</v>
      </c>
      <c r="R166" s="45">
        <f>[10]B!AL2476</f>
        <v>0</v>
      </c>
    </row>
    <row r="167" spans="1:22" x14ac:dyDescent="0.2">
      <c r="A167" s="395">
        <v>1901029</v>
      </c>
      <c r="B167" s="396" t="s">
        <v>244</v>
      </c>
      <c r="C167" s="390">
        <f>[10]B!C2477</f>
        <v>0</v>
      </c>
      <c r="D167" s="390">
        <f>[10]B!D2477</f>
        <v>0</v>
      </c>
      <c r="E167" s="391">
        <f>[10]B!E2477</f>
        <v>0</v>
      </c>
      <c r="F167" s="391">
        <f>[10]B!F2477</f>
        <v>0</v>
      </c>
      <c r="G167" s="391">
        <f>[10]B!G2477</f>
        <v>0</v>
      </c>
      <c r="H167" s="392">
        <f>[10]B!AA2477</f>
        <v>0</v>
      </c>
      <c r="I167" s="392">
        <f>[10]B!AB2477</f>
        <v>0</v>
      </c>
      <c r="J167" s="392">
        <f>[10]B!AC2477</f>
        <v>0</v>
      </c>
      <c r="K167" s="392">
        <f>[10]B!AD2477</f>
        <v>0</v>
      </c>
      <c r="L167" s="392">
        <f>[10]B!AE2477</f>
        <v>0</v>
      </c>
      <c r="M167" s="392">
        <f>[10]B!AF2477</f>
        <v>0</v>
      </c>
      <c r="N167" s="392">
        <f>[10]B!AG2477</f>
        <v>0</v>
      </c>
      <c r="O167" s="392">
        <f>[10]B!AH2477</f>
        <v>0</v>
      </c>
      <c r="P167" s="392">
        <f>[10]B!AI2477</f>
        <v>0</v>
      </c>
      <c r="Q167" s="392">
        <f>[10]B!AJ2477</f>
        <v>0</v>
      </c>
      <c r="R167" s="45">
        <f>[10]B!AL2477</f>
        <v>0</v>
      </c>
    </row>
    <row r="168" spans="1:22" x14ac:dyDescent="0.2">
      <c r="A168" s="395">
        <v>1901031</v>
      </c>
      <c r="B168" s="396" t="s">
        <v>245</v>
      </c>
      <c r="C168" s="390">
        <f>[10]B!C2478</f>
        <v>0</v>
      </c>
      <c r="D168" s="390">
        <f>[10]B!D2478</f>
        <v>0</v>
      </c>
      <c r="E168" s="391">
        <f>[10]B!E2478</f>
        <v>0</v>
      </c>
      <c r="F168" s="391">
        <f>[10]B!F2478</f>
        <v>0</v>
      </c>
      <c r="G168" s="391">
        <f>[10]B!G2478</f>
        <v>0</v>
      </c>
      <c r="H168" s="392">
        <f>[10]B!AA2478</f>
        <v>0</v>
      </c>
      <c r="I168" s="392">
        <f>[10]B!AB2478</f>
        <v>0</v>
      </c>
      <c r="J168" s="392">
        <f>[10]B!AC2478</f>
        <v>0</v>
      </c>
      <c r="K168" s="392">
        <f>[10]B!AD2478</f>
        <v>0</v>
      </c>
      <c r="L168" s="392">
        <f>[10]B!AE2478</f>
        <v>0</v>
      </c>
      <c r="M168" s="392">
        <f>[10]B!AF2478</f>
        <v>0</v>
      </c>
      <c r="N168" s="392">
        <f>[10]B!AG2478</f>
        <v>0</v>
      </c>
      <c r="O168" s="392">
        <f>[10]B!AH2478</f>
        <v>0</v>
      </c>
      <c r="P168" s="392">
        <f>[10]B!AI2478</f>
        <v>0</v>
      </c>
      <c r="Q168" s="392">
        <f>[10]B!AJ2478</f>
        <v>0</v>
      </c>
      <c r="R168" s="45">
        <f>[10]B!AL2478</f>
        <v>0</v>
      </c>
    </row>
    <row r="169" spans="1:22" x14ac:dyDescent="0.2">
      <c r="A169" s="395" t="s">
        <v>246</v>
      </c>
      <c r="B169" s="396" t="s">
        <v>247</v>
      </c>
      <c r="C169" s="390">
        <f>[10]B!C2479</f>
        <v>0</v>
      </c>
      <c r="D169" s="390">
        <f>[10]B!D2479</f>
        <v>0</v>
      </c>
      <c r="E169" s="391">
        <f>[10]B!E2479</f>
        <v>0</v>
      </c>
      <c r="F169" s="391">
        <f>[10]B!F2479</f>
        <v>0</v>
      </c>
      <c r="G169" s="391">
        <f>[10]B!G2479</f>
        <v>0</v>
      </c>
      <c r="H169" s="392">
        <f>[10]B!AA2479</f>
        <v>0</v>
      </c>
      <c r="I169" s="392">
        <f>[10]B!AB2479</f>
        <v>0</v>
      </c>
      <c r="J169" s="392">
        <f>[10]B!AC2479</f>
        <v>0</v>
      </c>
      <c r="K169" s="392">
        <f>[10]B!AD2479</f>
        <v>0</v>
      </c>
      <c r="L169" s="392">
        <f>[10]B!AE2479</f>
        <v>0</v>
      </c>
      <c r="M169" s="392">
        <f>[10]B!AF2479</f>
        <v>0</v>
      </c>
      <c r="N169" s="392">
        <f>[10]B!AG2479</f>
        <v>0</v>
      </c>
      <c r="O169" s="392">
        <f>[10]B!AH2479</f>
        <v>0</v>
      </c>
      <c r="P169" s="392">
        <f>[10]B!AI2479</f>
        <v>0</v>
      </c>
      <c r="Q169" s="392">
        <f>[10]B!AJ2479</f>
        <v>0</v>
      </c>
      <c r="R169" s="45">
        <f>[10]B!AL2479</f>
        <v>0</v>
      </c>
    </row>
    <row r="170" spans="1:22" x14ac:dyDescent="0.2">
      <c r="A170" s="397">
        <v>1901033</v>
      </c>
      <c r="B170" s="398" t="s">
        <v>248</v>
      </c>
      <c r="C170" s="390">
        <f>[10]B!C2480</f>
        <v>0</v>
      </c>
      <c r="D170" s="390">
        <f>[10]B!D2480</f>
        <v>0</v>
      </c>
      <c r="E170" s="391">
        <f>[10]B!E2480</f>
        <v>0</v>
      </c>
      <c r="F170" s="391">
        <f>[10]B!F2480</f>
        <v>0</v>
      </c>
      <c r="G170" s="391">
        <f>[10]B!G2480</f>
        <v>0</v>
      </c>
      <c r="H170" s="392">
        <f>[10]B!AA2480</f>
        <v>0</v>
      </c>
      <c r="I170" s="392">
        <f>[10]B!AB2480</f>
        <v>0</v>
      </c>
      <c r="J170" s="392">
        <f>[10]B!AC2480</f>
        <v>0</v>
      </c>
      <c r="K170" s="392">
        <f>[10]B!AD2480</f>
        <v>0</v>
      </c>
      <c r="L170" s="392">
        <f>[10]B!AE2480</f>
        <v>0</v>
      </c>
      <c r="M170" s="392">
        <f>[10]B!AF2480</f>
        <v>0</v>
      </c>
      <c r="N170" s="392">
        <f>[10]B!AG2480</f>
        <v>0</v>
      </c>
      <c r="O170" s="392">
        <f>[10]B!AH2480</f>
        <v>0</v>
      </c>
      <c r="P170" s="392">
        <f>[10]B!AI2480</f>
        <v>0</v>
      </c>
      <c r="Q170" s="392">
        <f>[10]B!AJ2480</f>
        <v>0</v>
      </c>
      <c r="R170" s="234">
        <f>[10]B!AL2480</f>
        <v>0</v>
      </c>
    </row>
    <row r="171" spans="1:22" s="154" customFormat="1" x14ac:dyDescent="0.2">
      <c r="A171" s="662" t="s">
        <v>157</v>
      </c>
      <c r="B171" s="663"/>
      <c r="C171" s="399">
        <f>SUM(C160:C170)</f>
        <v>33</v>
      </c>
      <c r="D171" s="399">
        <f t="shared" ref="D171:Q171" si="5">SUM(D160:D170)</f>
        <v>33</v>
      </c>
      <c r="E171" s="399">
        <f t="shared" si="5"/>
        <v>33</v>
      </c>
      <c r="F171" s="399">
        <f t="shared" si="5"/>
        <v>0</v>
      </c>
      <c r="G171" s="399">
        <f t="shared" si="5"/>
        <v>0</v>
      </c>
      <c r="H171" s="399">
        <f t="shared" si="5"/>
        <v>33</v>
      </c>
      <c r="I171" s="399">
        <f t="shared" si="5"/>
        <v>0</v>
      </c>
      <c r="J171" s="399">
        <f t="shared" si="5"/>
        <v>0</v>
      </c>
      <c r="K171" s="399">
        <f t="shared" si="5"/>
        <v>0</v>
      </c>
      <c r="L171" s="399">
        <f t="shared" si="5"/>
        <v>0</v>
      </c>
      <c r="M171" s="399">
        <f t="shared" si="5"/>
        <v>0</v>
      </c>
      <c r="N171" s="399">
        <f t="shared" si="5"/>
        <v>0</v>
      </c>
      <c r="O171" s="399">
        <f t="shared" si="5"/>
        <v>0</v>
      </c>
      <c r="P171" s="399">
        <f t="shared" si="5"/>
        <v>0</v>
      </c>
      <c r="Q171" s="399">
        <f t="shared" si="5"/>
        <v>0</v>
      </c>
      <c r="R171" s="399">
        <f>SUM(R160:R170)</f>
        <v>1749000</v>
      </c>
      <c r="S171" s="5"/>
      <c r="T171" s="5"/>
    </row>
    <row r="172" spans="1:22" x14ac:dyDescent="0.2">
      <c r="A172" s="754" t="s">
        <v>249</v>
      </c>
      <c r="B172" s="754"/>
      <c r="C172" s="236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238"/>
      <c r="O172" s="383"/>
      <c r="P172" s="383"/>
      <c r="R172" s="239"/>
    </row>
    <row r="173" spans="1:22" ht="14.25" customHeight="1" x14ac:dyDescent="0.2">
      <c r="A173" s="575" t="s">
        <v>250</v>
      </c>
      <c r="B173" s="650"/>
      <c r="C173" s="653" t="s">
        <v>5</v>
      </c>
      <c r="D173" s="599" t="s">
        <v>175</v>
      </c>
      <c r="E173" s="657" t="s">
        <v>251</v>
      </c>
      <c r="F173" s="657"/>
      <c r="G173" s="657"/>
      <c r="H173" s="657"/>
      <c r="I173" s="657"/>
      <c r="J173" s="658"/>
      <c r="K173" s="659" t="s">
        <v>252</v>
      </c>
      <c r="L173" s="669" t="s">
        <v>170</v>
      </c>
      <c r="M173" s="670"/>
      <c r="N173" s="671"/>
      <c r="O173" s="621" t="s">
        <v>171</v>
      </c>
      <c r="P173" s="755" t="s">
        <v>172</v>
      </c>
      <c r="Q173" s="756"/>
      <c r="R173" s="593" t="s">
        <v>173</v>
      </c>
      <c r="S173" s="596" t="s">
        <v>253</v>
      </c>
      <c r="T173" s="596" t="s">
        <v>254</v>
      </c>
      <c r="U173" s="596" t="s">
        <v>255</v>
      </c>
      <c r="V173" s="596" t="s">
        <v>7</v>
      </c>
    </row>
    <row r="174" spans="1:22" x14ac:dyDescent="0.2">
      <c r="A174" s="577"/>
      <c r="B174" s="651"/>
      <c r="C174" s="654"/>
      <c r="D174" s="656"/>
      <c r="E174" s="666" t="s">
        <v>256</v>
      </c>
      <c r="F174" s="667"/>
      <c r="G174" s="667"/>
      <c r="H174" s="667" t="s">
        <v>257</v>
      </c>
      <c r="I174" s="667"/>
      <c r="J174" s="667"/>
      <c r="K174" s="660"/>
      <c r="L174" s="672"/>
      <c r="M174" s="673"/>
      <c r="N174" s="674"/>
      <c r="O174" s="622"/>
      <c r="P174" s="757"/>
      <c r="Q174" s="758"/>
      <c r="R174" s="594"/>
      <c r="S174" s="597"/>
      <c r="T174" s="597"/>
      <c r="U174" s="597"/>
      <c r="V174" s="597"/>
    </row>
    <row r="175" spans="1:22" ht="38.25" x14ac:dyDescent="0.2">
      <c r="A175" s="579"/>
      <c r="B175" s="652"/>
      <c r="C175" s="655"/>
      <c r="D175" s="600"/>
      <c r="E175" s="240" t="s">
        <v>186</v>
      </c>
      <c r="F175" s="241" t="s">
        <v>187</v>
      </c>
      <c r="G175" s="538" t="s">
        <v>236</v>
      </c>
      <c r="H175" s="240" t="s">
        <v>186</v>
      </c>
      <c r="I175" s="241" t="s">
        <v>187</v>
      </c>
      <c r="J175" s="538" t="s">
        <v>236</v>
      </c>
      <c r="K175" s="661"/>
      <c r="L175" s="531" t="s">
        <v>181</v>
      </c>
      <c r="M175" s="532" t="s">
        <v>182</v>
      </c>
      <c r="N175" s="533" t="s">
        <v>183</v>
      </c>
      <c r="O175" s="623"/>
      <c r="P175" s="543" t="s">
        <v>184</v>
      </c>
      <c r="Q175" s="546" t="s">
        <v>185</v>
      </c>
      <c r="R175" s="595"/>
      <c r="S175" s="665"/>
      <c r="T175" s="665"/>
      <c r="U175" s="665"/>
      <c r="V175" s="665"/>
    </row>
    <row r="176" spans="1:22" x14ac:dyDescent="0.2">
      <c r="A176" s="248" t="s">
        <v>258</v>
      </c>
      <c r="B176" s="249" t="s">
        <v>259</v>
      </c>
      <c r="C176" s="250">
        <f>[10]B!$C$1412</f>
        <v>1</v>
      </c>
      <c r="D176" s="401">
        <f>[10]B!H1412</f>
        <v>1</v>
      </c>
      <c r="E176" s="402">
        <f>[10]B!I1412</f>
        <v>0</v>
      </c>
      <c r="F176" s="402">
        <f>[10]B!J1412</f>
        <v>1</v>
      </c>
      <c r="G176" s="402">
        <f>[10]B!K1412</f>
        <v>0</v>
      </c>
      <c r="H176" s="402">
        <f>[10]B!L1412</f>
        <v>0</v>
      </c>
      <c r="I176" s="402">
        <f>[10]B!M1412</f>
        <v>0</v>
      </c>
      <c r="J176" s="402">
        <f>[10]B!N1412</f>
        <v>0</v>
      </c>
      <c r="K176" s="403"/>
      <c r="L176" s="402">
        <f>[10]B!AD1412</f>
        <v>0</v>
      </c>
      <c r="M176" s="402">
        <f>[10]B!AE1412</f>
        <v>0</v>
      </c>
      <c r="N176" s="402">
        <f>[10]B!AF1412</f>
        <v>0</v>
      </c>
      <c r="O176" s="402">
        <f>[10]B!AG1412</f>
        <v>0</v>
      </c>
      <c r="P176" s="402">
        <f>[10]B!AH1412</f>
        <v>0</v>
      </c>
      <c r="Q176" s="402">
        <f>[10]B!AI1412</f>
        <v>0</v>
      </c>
      <c r="R176" s="402">
        <f>[10]B!AJ1412</f>
        <v>0</v>
      </c>
      <c r="S176" s="17">
        <f>[10]B!$I$1412</f>
        <v>0</v>
      </c>
      <c r="T176" s="17">
        <f>[10]B!$L$1412</f>
        <v>0</v>
      </c>
      <c r="U176" s="253"/>
      <c r="V176" s="144">
        <f>[10]B!AL1412</f>
        <v>0</v>
      </c>
    </row>
    <row r="177" spans="1:22" x14ac:dyDescent="0.2">
      <c r="A177" s="254" t="s">
        <v>260</v>
      </c>
      <c r="B177" s="255" t="s">
        <v>261</v>
      </c>
      <c r="C177" s="401">
        <f>[10]B!C1547</f>
        <v>145</v>
      </c>
      <c r="D177" s="401">
        <f>[10]B!H1547</f>
        <v>143</v>
      </c>
      <c r="E177" s="404">
        <f>[10]B!I1547</f>
        <v>132</v>
      </c>
      <c r="F177" s="404">
        <f>[10]B!J1547</f>
        <v>11</v>
      </c>
      <c r="G177" s="404">
        <f>[10]B!K1547</f>
        <v>1</v>
      </c>
      <c r="H177" s="404">
        <f>[10]B!L1547</f>
        <v>0</v>
      </c>
      <c r="I177" s="404">
        <f>[10]B!M1547</f>
        <v>1</v>
      </c>
      <c r="J177" s="404">
        <f>[10]B!N1547</f>
        <v>0</v>
      </c>
      <c r="K177" s="404">
        <v>21</v>
      </c>
      <c r="L177" s="404">
        <f>[10]B!AD1547</f>
        <v>0</v>
      </c>
      <c r="M177" s="404">
        <f>[10]B!AE1547</f>
        <v>90</v>
      </c>
      <c r="N177" s="404">
        <f>[10]B!AF1547</f>
        <v>0</v>
      </c>
      <c r="O177" s="404">
        <f>[10]B!AG1547</f>
        <v>0</v>
      </c>
      <c r="P177" s="404">
        <f>[10]B!AH1547</f>
        <v>0</v>
      </c>
      <c r="Q177" s="404">
        <f>[10]B!AI1547</f>
        <v>0</v>
      </c>
      <c r="R177" s="404">
        <f>[10]B!AJ1547</f>
        <v>0</v>
      </c>
      <c r="S177" s="17">
        <f>[10]B!$I$1547</f>
        <v>132</v>
      </c>
      <c r="T177" s="17">
        <f>[10]B!$L$1547</f>
        <v>0</v>
      </c>
      <c r="U177" s="253"/>
      <c r="V177" s="144">
        <f>[10]B!$AL$1547</f>
        <v>79058490</v>
      </c>
    </row>
    <row r="178" spans="1:22" x14ac:dyDescent="0.2">
      <c r="A178" s="254" t="s">
        <v>193</v>
      </c>
      <c r="B178" s="255" t="s">
        <v>262</v>
      </c>
      <c r="C178" s="401">
        <f>[10]B!C1728</f>
        <v>71</v>
      </c>
      <c r="D178" s="401">
        <f>[10]B!H1728</f>
        <v>54</v>
      </c>
      <c r="E178" s="404">
        <f>[10]B!I1728</f>
        <v>37</v>
      </c>
      <c r="F178" s="404">
        <f>[10]B!J1728</f>
        <v>17</v>
      </c>
      <c r="G178" s="404">
        <f>[10]B!K1728</f>
        <v>1</v>
      </c>
      <c r="H178" s="404">
        <f>[10]B!L1728</f>
        <v>11</v>
      </c>
      <c r="I178" s="404">
        <f>[10]B!M1728</f>
        <v>5</v>
      </c>
      <c r="J178" s="404">
        <f>[10]B!N1728</f>
        <v>0</v>
      </c>
      <c r="K178" s="404">
        <v>31</v>
      </c>
      <c r="L178" s="404">
        <f>[10]B!AD1728</f>
        <v>0</v>
      </c>
      <c r="M178" s="404">
        <f>[10]B!AE1728</f>
        <v>12</v>
      </c>
      <c r="N178" s="404">
        <f>[10]B!AF1728</f>
        <v>0</v>
      </c>
      <c r="O178" s="404">
        <f>[10]B!AG1728</f>
        <v>0</v>
      </c>
      <c r="P178" s="404">
        <f>[10]B!AH1728</f>
        <v>0</v>
      </c>
      <c r="Q178" s="404">
        <f>[10]B!AI1728</f>
        <v>0</v>
      </c>
      <c r="R178" s="404">
        <f>[10]B!AJ1728</f>
        <v>0</v>
      </c>
      <c r="S178" s="17">
        <f>[10]B!$I$1728</f>
        <v>37</v>
      </c>
      <c r="T178" s="17">
        <f>[10]B!$L$1728</f>
        <v>11</v>
      </c>
      <c r="U178" s="253"/>
      <c r="V178" s="144">
        <f>[10]B!AL1728</f>
        <v>4607475</v>
      </c>
    </row>
    <row r="179" spans="1:22" x14ac:dyDescent="0.2">
      <c r="A179" s="254" t="s">
        <v>195</v>
      </c>
      <c r="B179" s="255" t="s">
        <v>263</v>
      </c>
      <c r="C179" s="401">
        <f>[10]B!C1792</f>
        <v>5</v>
      </c>
      <c r="D179" s="401">
        <f>[10]B!H1792</f>
        <v>5</v>
      </c>
      <c r="E179" s="404">
        <f>[10]B!I1792</f>
        <v>5</v>
      </c>
      <c r="F179" s="404">
        <f>[10]B!J1792</f>
        <v>0</v>
      </c>
      <c r="G179" s="404">
        <f>[10]B!K1792</f>
        <v>0</v>
      </c>
      <c r="H179" s="404">
        <f>[10]B!L1792</f>
        <v>0</v>
      </c>
      <c r="I179" s="404">
        <f>[10]B!M1792</f>
        <v>0</v>
      </c>
      <c r="J179" s="404">
        <f>[10]B!N1792</f>
        <v>0</v>
      </c>
      <c r="K179" s="404">
        <v>3</v>
      </c>
      <c r="L179" s="404">
        <f>[10]B!AD1792</f>
        <v>0</v>
      </c>
      <c r="M179" s="404">
        <f>[10]B!AE1792</f>
        <v>0</v>
      </c>
      <c r="N179" s="404">
        <f>[10]B!AF1792</f>
        <v>0</v>
      </c>
      <c r="O179" s="404">
        <f>[10]B!AG1792</f>
        <v>0</v>
      </c>
      <c r="P179" s="404">
        <f>[10]B!AH1792</f>
        <v>0</v>
      </c>
      <c r="Q179" s="404">
        <f>[10]B!AI1792</f>
        <v>0</v>
      </c>
      <c r="R179" s="404">
        <f>[10]B!AJ1792</f>
        <v>0</v>
      </c>
      <c r="S179" s="17">
        <f>[10]B!$I$1792</f>
        <v>5</v>
      </c>
      <c r="T179" s="17">
        <f>[10]B!$L$1792</f>
        <v>0</v>
      </c>
      <c r="U179" s="253"/>
      <c r="V179" s="144">
        <f>[10]B!AL1792</f>
        <v>680020</v>
      </c>
    </row>
    <row r="180" spans="1:22" x14ac:dyDescent="0.2">
      <c r="A180" s="254" t="s">
        <v>197</v>
      </c>
      <c r="B180" s="255" t="s">
        <v>264</v>
      </c>
      <c r="C180" s="401">
        <f>[10]B!C1866</f>
        <v>37</v>
      </c>
      <c r="D180" s="401">
        <f>[10]B!H1866</f>
        <v>31</v>
      </c>
      <c r="E180" s="404">
        <f>[10]B!I1866</f>
        <v>31</v>
      </c>
      <c r="F180" s="404">
        <f>[10]B!J1866</f>
        <v>0</v>
      </c>
      <c r="G180" s="404">
        <f>[10]B!K1866</f>
        <v>0</v>
      </c>
      <c r="H180" s="404">
        <f>[10]B!L1866</f>
        <v>6</v>
      </c>
      <c r="I180" s="404">
        <f>[10]B!M1866</f>
        <v>0</v>
      </c>
      <c r="J180" s="404">
        <f>[10]B!N1866</f>
        <v>0</v>
      </c>
      <c r="K180" s="404">
        <v>28</v>
      </c>
      <c r="L180" s="404">
        <f>[10]B!AD1866</f>
        <v>0</v>
      </c>
      <c r="M180" s="404">
        <f>[10]B!AE1866</f>
        <v>0</v>
      </c>
      <c r="N180" s="404">
        <f>[10]B!AF1866</f>
        <v>0</v>
      </c>
      <c r="O180" s="404">
        <f>[10]B!AG1866</f>
        <v>0</v>
      </c>
      <c r="P180" s="404">
        <f>[10]B!AH1866</f>
        <v>0</v>
      </c>
      <c r="Q180" s="404">
        <f>[10]B!AI1866</f>
        <v>0</v>
      </c>
      <c r="R180" s="404">
        <f>[10]B!AJ1866</f>
        <v>0</v>
      </c>
      <c r="S180" s="17">
        <f>[10]B!$I$1866</f>
        <v>31</v>
      </c>
      <c r="T180" s="17">
        <f>[10]B!$L$1866</f>
        <v>6</v>
      </c>
      <c r="U180" s="253"/>
      <c r="V180" s="144">
        <f>[10]B!AL1866</f>
        <v>2680430</v>
      </c>
    </row>
    <row r="181" spans="1:22" x14ac:dyDescent="0.2">
      <c r="A181" s="254" t="s">
        <v>265</v>
      </c>
      <c r="B181" s="255" t="s">
        <v>266</v>
      </c>
      <c r="C181" s="401">
        <f>[10]B!C1909</f>
        <v>45</v>
      </c>
      <c r="D181" s="401">
        <f>[10]B!H1909</f>
        <v>42</v>
      </c>
      <c r="E181" s="404">
        <f>[10]B!I1909</f>
        <v>39</v>
      </c>
      <c r="F181" s="404">
        <f>[10]B!J1909</f>
        <v>3</v>
      </c>
      <c r="G181" s="404">
        <f>[10]B!K1909</f>
        <v>0</v>
      </c>
      <c r="H181" s="404">
        <f>[10]B!L1909</f>
        <v>3</v>
      </c>
      <c r="I181" s="404">
        <f>[10]B!M1909</f>
        <v>0</v>
      </c>
      <c r="J181" s="404">
        <f>[10]B!N1909</f>
        <v>0</v>
      </c>
      <c r="K181" s="404">
        <v>45</v>
      </c>
      <c r="L181" s="404">
        <f>[10]B!AD1909</f>
        <v>0</v>
      </c>
      <c r="M181" s="404">
        <f>[10]B!AE1909</f>
        <v>0</v>
      </c>
      <c r="N181" s="404">
        <f>[10]B!AF1909</f>
        <v>0</v>
      </c>
      <c r="O181" s="404">
        <f>[10]B!AG1909</f>
        <v>1</v>
      </c>
      <c r="P181" s="404">
        <f>[10]B!AH1909</f>
        <v>0</v>
      </c>
      <c r="Q181" s="404">
        <f>[10]B!AI1909</f>
        <v>0</v>
      </c>
      <c r="R181" s="404">
        <f>[10]B!AJ1909</f>
        <v>0</v>
      </c>
      <c r="S181" s="17">
        <f>[10]B!$I$1909</f>
        <v>39</v>
      </c>
      <c r="T181" s="17">
        <f>[10]B!$L$1909</f>
        <v>3</v>
      </c>
      <c r="U181" s="253"/>
      <c r="V181" s="144">
        <f>[10]B!AL1909</f>
        <v>2764390</v>
      </c>
    </row>
    <row r="182" spans="1:22" x14ac:dyDescent="0.2">
      <c r="A182" s="254" t="s">
        <v>204</v>
      </c>
      <c r="B182" s="255" t="s">
        <v>267</v>
      </c>
      <c r="C182" s="405">
        <f>[10]B!C2068</f>
        <v>11</v>
      </c>
      <c r="D182" s="405">
        <f>[10]B!H2068</f>
        <v>9</v>
      </c>
      <c r="E182" s="404">
        <f>[10]B!I2068</f>
        <v>6</v>
      </c>
      <c r="F182" s="404">
        <f>[10]B!J2068</f>
        <v>3</v>
      </c>
      <c r="G182" s="404">
        <f>[10]B!K2068</f>
        <v>0</v>
      </c>
      <c r="H182" s="404">
        <f>[10]B!L2068</f>
        <v>0</v>
      </c>
      <c r="I182" s="404">
        <f>[10]B!M2068</f>
        <v>2</v>
      </c>
      <c r="J182" s="404">
        <f>[10]B!N2068</f>
        <v>0</v>
      </c>
      <c r="K182" s="404">
        <v>1</v>
      </c>
      <c r="L182" s="404">
        <f>[10]B!AD2068</f>
        <v>0</v>
      </c>
      <c r="M182" s="404">
        <f>[10]B!AE2068</f>
        <v>0</v>
      </c>
      <c r="N182" s="404">
        <f>[10]B!AF2068</f>
        <v>0</v>
      </c>
      <c r="O182" s="404">
        <f>[10]B!AG2068</f>
        <v>0</v>
      </c>
      <c r="P182" s="404">
        <f>[10]B!AH2068</f>
        <v>0</v>
      </c>
      <c r="Q182" s="404">
        <f>[10]B!AI2068</f>
        <v>0</v>
      </c>
      <c r="R182" s="404">
        <f>[10]B!AJ2068</f>
        <v>0</v>
      </c>
      <c r="S182" s="17">
        <f>[10]B!$I$2068</f>
        <v>6</v>
      </c>
      <c r="T182" s="17">
        <f>[10]B!$L$2068</f>
        <v>0</v>
      </c>
      <c r="U182" s="253"/>
      <c r="V182" s="144">
        <f>[10]B!AL2068</f>
        <v>9243560</v>
      </c>
    </row>
    <row r="183" spans="1:22" x14ac:dyDescent="0.2">
      <c r="A183" s="254" t="s">
        <v>268</v>
      </c>
      <c r="B183" s="255" t="s">
        <v>269</v>
      </c>
      <c r="C183" s="405">
        <f>[10]B!C2170</f>
        <v>1</v>
      </c>
      <c r="D183" s="405">
        <f>[10]B!H2170</f>
        <v>0</v>
      </c>
      <c r="E183" s="404">
        <f>[10]B!I2170</f>
        <v>0</v>
      </c>
      <c r="F183" s="404">
        <f>[10]B!J2170</f>
        <v>0</v>
      </c>
      <c r="G183" s="404">
        <f>[10]B!K2170</f>
        <v>0</v>
      </c>
      <c r="H183" s="404">
        <f>[10]B!L2170</f>
        <v>1</v>
      </c>
      <c r="I183" s="404">
        <f>[10]B!M2170</f>
        <v>0</v>
      </c>
      <c r="J183" s="404">
        <f>[10]B!N2170</f>
        <v>0</v>
      </c>
      <c r="K183" s="404">
        <v>1</v>
      </c>
      <c r="L183" s="404">
        <f>[10]B!AD2170</f>
        <v>0</v>
      </c>
      <c r="M183" s="404">
        <f>[10]B!AE2170</f>
        <v>0</v>
      </c>
      <c r="N183" s="404">
        <f>[10]B!AF2170</f>
        <v>0</v>
      </c>
      <c r="O183" s="404">
        <f>[10]B!AG2170</f>
        <v>0</v>
      </c>
      <c r="P183" s="404">
        <f>[10]B!AH2170</f>
        <v>0</v>
      </c>
      <c r="Q183" s="404">
        <f>[10]B!AI2170</f>
        <v>0</v>
      </c>
      <c r="R183" s="404">
        <f>[10]B!AJ2170</f>
        <v>0</v>
      </c>
      <c r="S183" s="17">
        <f>[10]B!$I$2170</f>
        <v>0</v>
      </c>
      <c r="T183" s="17">
        <f>[10]B!$L$2170</f>
        <v>1</v>
      </c>
      <c r="U183" s="253"/>
      <c r="V183" s="144">
        <f>[10]B!AL2170</f>
        <v>33530</v>
      </c>
    </row>
    <row r="184" spans="1:22" x14ac:dyDescent="0.2">
      <c r="A184" s="254" t="s">
        <v>270</v>
      </c>
      <c r="B184" s="255" t="s">
        <v>271</v>
      </c>
      <c r="C184" s="405">
        <f>[10]B!C2398</f>
        <v>214</v>
      </c>
      <c r="D184" s="405">
        <f>[10]B!H2398</f>
        <v>172</v>
      </c>
      <c r="E184" s="404">
        <f>[10]B!I2398</f>
        <v>134</v>
      </c>
      <c r="F184" s="404">
        <f>[10]B!J2398</f>
        <v>38</v>
      </c>
      <c r="G184" s="404">
        <f>[10]B!K2398</f>
        <v>5</v>
      </c>
      <c r="H184" s="404">
        <f>[10]B!L2398</f>
        <v>36</v>
      </c>
      <c r="I184" s="404">
        <f>[10]B!M2398</f>
        <v>1</v>
      </c>
      <c r="J184" s="404">
        <f>[10]B!N2398</f>
        <v>0</v>
      </c>
      <c r="K184" s="406"/>
      <c r="L184" s="404">
        <f>[10]B!AD2398</f>
        <v>0</v>
      </c>
      <c r="M184" s="404">
        <f>[10]B!AE2398</f>
        <v>0</v>
      </c>
      <c r="N184" s="404">
        <f>[10]B!AF2398</f>
        <v>0</v>
      </c>
      <c r="O184" s="404">
        <f>[10]B!AG2398</f>
        <v>0</v>
      </c>
      <c r="P184" s="404">
        <f>[10]B!AH2398</f>
        <v>0</v>
      </c>
      <c r="Q184" s="404">
        <f>[10]B!AI2398</f>
        <v>0</v>
      </c>
      <c r="R184" s="404">
        <f>[10]B!AJ2398</f>
        <v>0</v>
      </c>
      <c r="S184" s="17">
        <f>[10]B!$I$2398</f>
        <v>134</v>
      </c>
      <c r="T184" s="17">
        <f>[10]B!$L$2398</f>
        <v>36</v>
      </c>
      <c r="U184" s="253"/>
      <c r="V184" s="144">
        <f>[10]B!AL2398</f>
        <v>50875775</v>
      </c>
    </row>
    <row r="185" spans="1:22" x14ac:dyDescent="0.2">
      <c r="A185" s="254" t="s">
        <v>272</v>
      </c>
      <c r="B185" s="255" t="s">
        <v>273</v>
      </c>
      <c r="C185" s="401">
        <f>[10]B!C2438</f>
        <v>9</v>
      </c>
      <c r="D185" s="401">
        <f>[10]B!H2438</f>
        <v>8</v>
      </c>
      <c r="E185" s="404">
        <f>[10]B!I2438</f>
        <v>4</v>
      </c>
      <c r="F185" s="404">
        <f>[10]B!J2438</f>
        <v>4</v>
      </c>
      <c r="G185" s="404">
        <f>[10]B!K2438</f>
        <v>0</v>
      </c>
      <c r="H185" s="404">
        <f>[10]B!L2438</f>
        <v>0</v>
      </c>
      <c r="I185" s="404">
        <f>[10]B!M2438</f>
        <v>1</v>
      </c>
      <c r="J185" s="404">
        <f>[10]B!N2438</f>
        <v>0</v>
      </c>
      <c r="K185" s="404">
        <v>1</v>
      </c>
      <c r="L185" s="404">
        <f>[10]B!AD2438</f>
        <v>0</v>
      </c>
      <c r="M185" s="404">
        <f>[10]B!AE2438</f>
        <v>0</v>
      </c>
      <c r="N185" s="404">
        <f>[10]B!AF2438</f>
        <v>0</v>
      </c>
      <c r="O185" s="404">
        <f>[10]B!AG2438</f>
        <v>0</v>
      </c>
      <c r="P185" s="404">
        <f>[10]B!AH2438</f>
        <v>0</v>
      </c>
      <c r="Q185" s="404">
        <f>[10]B!AI2438</f>
        <v>0</v>
      </c>
      <c r="R185" s="404">
        <f>[10]B!AJ2438</f>
        <v>0</v>
      </c>
      <c r="S185" s="17">
        <f>[10]B!$I$2438</f>
        <v>4</v>
      </c>
      <c r="T185" s="17">
        <f>[10]B!$L$2438</f>
        <v>0</v>
      </c>
      <c r="U185" s="253"/>
      <c r="V185" s="144">
        <f>[10]B!AL2438</f>
        <v>766990</v>
      </c>
    </row>
    <row r="186" spans="1:22" x14ac:dyDescent="0.2">
      <c r="A186" s="254" t="s">
        <v>274</v>
      </c>
      <c r="B186" s="255" t="s">
        <v>275</v>
      </c>
      <c r="C186" s="401">
        <f>[10]B!C2561</f>
        <v>54</v>
      </c>
      <c r="D186" s="401">
        <f>[10]B!H2561</f>
        <v>45</v>
      </c>
      <c r="E186" s="404">
        <f>[10]B!I2561</f>
        <v>42</v>
      </c>
      <c r="F186" s="404">
        <f>[10]B!J2561</f>
        <v>3</v>
      </c>
      <c r="G186" s="404">
        <f>[10]B!K2561</f>
        <v>0</v>
      </c>
      <c r="H186" s="404">
        <f>[10]B!L2561</f>
        <v>8</v>
      </c>
      <c r="I186" s="404">
        <f>[10]B!M2561</f>
        <v>1</v>
      </c>
      <c r="J186" s="404">
        <f>[10]B!N2561</f>
        <v>0</v>
      </c>
      <c r="K186" s="402">
        <v>0</v>
      </c>
      <c r="L186" s="404">
        <f>[10]B!AD2561</f>
        <v>0</v>
      </c>
      <c r="M186" s="404">
        <f>[10]B!AE2561</f>
        <v>0</v>
      </c>
      <c r="N186" s="404">
        <f>[10]B!AF2561</f>
        <v>0</v>
      </c>
      <c r="O186" s="404">
        <f>[10]B!AG2561</f>
        <v>18</v>
      </c>
      <c r="P186" s="404">
        <f>[10]B!AH2561</f>
        <v>0</v>
      </c>
      <c r="Q186" s="404">
        <f>[10]B!AI2561</f>
        <v>0</v>
      </c>
      <c r="R186" s="404">
        <f>[10]B!AJ2561</f>
        <v>0</v>
      </c>
      <c r="S186" s="17">
        <f>[10]B!$I$2561</f>
        <v>42</v>
      </c>
      <c r="T186" s="17">
        <f>[10]B!$L$2561</f>
        <v>8</v>
      </c>
      <c r="U186" s="253"/>
      <c r="V186" s="144">
        <f>[10]B!AL2561</f>
        <v>10720015</v>
      </c>
    </row>
    <row r="187" spans="1:22" x14ac:dyDescent="0.2">
      <c r="A187" s="254" t="s">
        <v>276</v>
      </c>
      <c r="B187" s="255" t="s">
        <v>277</v>
      </c>
      <c r="C187" s="401">
        <f>[10]B!C2600</f>
        <v>9</v>
      </c>
      <c r="D187" s="401">
        <f>[10]B!H2600</f>
        <v>9</v>
      </c>
      <c r="E187" s="404">
        <f>[10]B!I2600</f>
        <v>7</v>
      </c>
      <c r="F187" s="404">
        <f>[10]B!J2600</f>
        <v>2</v>
      </c>
      <c r="G187" s="404">
        <f>[10]B!K2600</f>
        <v>0</v>
      </c>
      <c r="H187" s="404">
        <f>[10]B!L2600</f>
        <v>0</v>
      </c>
      <c r="I187" s="404">
        <f>[10]B!M2600</f>
        <v>0</v>
      </c>
      <c r="J187" s="404">
        <f>[10]B!N2600</f>
        <v>0</v>
      </c>
      <c r="K187" s="402">
        <v>0</v>
      </c>
      <c r="L187" s="404">
        <f>[10]B!AD2600</f>
        <v>0</v>
      </c>
      <c r="M187" s="404">
        <f>[10]B!AE2600</f>
        <v>0</v>
      </c>
      <c r="N187" s="404">
        <f>[10]B!AF2600</f>
        <v>0</v>
      </c>
      <c r="O187" s="404">
        <f>[10]B!AG2600</f>
        <v>0</v>
      </c>
      <c r="P187" s="404">
        <f>[10]B!AH2600</f>
        <v>0</v>
      </c>
      <c r="Q187" s="404">
        <f>[10]B!AI2600</f>
        <v>0</v>
      </c>
      <c r="R187" s="404">
        <f>[10]B!AJ2600</f>
        <v>0</v>
      </c>
      <c r="S187" s="17">
        <f>[10]B!$I$2600</f>
        <v>7</v>
      </c>
      <c r="T187" s="17">
        <f>[10]B!$L$2600</f>
        <v>0</v>
      </c>
      <c r="U187" s="253"/>
      <c r="V187" s="144">
        <f>[10]B!AL2600</f>
        <v>2004440</v>
      </c>
    </row>
    <row r="188" spans="1:22" x14ac:dyDescent="0.2">
      <c r="A188" s="254" t="s">
        <v>278</v>
      </c>
      <c r="B188" s="255" t="s">
        <v>279</v>
      </c>
      <c r="C188" s="401">
        <f>[10]B!C2640</f>
        <v>77</v>
      </c>
      <c r="D188" s="401">
        <f>[10]B!H2640</f>
        <v>65</v>
      </c>
      <c r="E188" s="404">
        <f>[10]B!I2640</f>
        <v>48</v>
      </c>
      <c r="F188" s="404">
        <f>[10]B!J2640</f>
        <v>17</v>
      </c>
      <c r="G188" s="404">
        <f>[10]B!K2640</f>
        <v>2</v>
      </c>
      <c r="H188" s="404">
        <f>[10]B!L2640</f>
        <v>8</v>
      </c>
      <c r="I188" s="404">
        <f>[10]B!M2640</f>
        <v>2</v>
      </c>
      <c r="J188" s="404">
        <f>[10]B!N2640</f>
        <v>0</v>
      </c>
      <c r="K188" s="402">
        <v>3</v>
      </c>
      <c r="L188" s="404">
        <f>[10]B!AD2640</f>
        <v>0</v>
      </c>
      <c r="M188" s="404">
        <f>[10]B!AE2640</f>
        <v>0</v>
      </c>
      <c r="N188" s="404">
        <f>[10]B!AF2640</f>
        <v>0</v>
      </c>
      <c r="O188" s="404">
        <f>[10]B!AG2640</f>
        <v>0</v>
      </c>
      <c r="P188" s="404">
        <f>[10]B!AH2640</f>
        <v>0</v>
      </c>
      <c r="Q188" s="404">
        <f>[10]B!AI2640</f>
        <v>0</v>
      </c>
      <c r="R188" s="404">
        <f>[10]B!AJ2640</f>
        <v>0</v>
      </c>
      <c r="S188" s="17">
        <f>[10]B!$I$2640</f>
        <v>48</v>
      </c>
      <c r="T188" s="17">
        <f>[10]B!$L$2640</f>
        <v>8</v>
      </c>
      <c r="U188" s="253"/>
      <c r="V188" s="144">
        <f>[10]B!AL2640</f>
        <v>10164355</v>
      </c>
    </row>
    <row r="189" spans="1:22" x14ac:dyDescent="0.2">
      <c r="A189" s="257" t="s">
        <v>280</v>
      </c>
      <c r="B189" s="255" t="s">
        <v>281</v>
      </c>
      <c r="C189" s="401">
        <f>SUM(C190:C192)</f>
        <v>88</v>
      </c>
      <c r="D189" s="401">
        <f t="shared" ref="D189:Q189" si="6">SUM(D190:D192)</f>
        <v>86</v>
      </c>
      <c r="E189" s="401">
        <f>SUM(E190:E192)</f>
        <v>29</v>
      </c>
      <c r="F189" s="401">
        <f>SUM(F190:F192)</f>
        <v>57</v>
      </c>
      <c r="G189" s="401">
        <f t="shared" si="6"/>
        <v>2</v>
      </c>
      <c r="H189" s="401">
        <f t="shared" si="6"/>
        <v>0</v>
      </c>
      <c r="I189" s="401">
        <f t="shared" si="6"/>
        <v>0</v>
      </c>
      <c r="J189" s="401">
        <f t="shared" si="6"/>
        <v>0</v>
      </c>
      <c r="K189" s="406"/>
      <c r="L189" s="401">
        <f t="shared" si="6"/>
        <v>0</v>
      </c>
      <c r="M189" s="401">
        <f t="shared" si="6"/>
        <v>0</v>
      </c>
      <c r="N189" s="401">
        <f t="shared" si="6"/>
        <v>0</v>
      </c>
      <c r="O189" s="401">
        <f t="shared" si="6"/>
        <v>0</v>
      </c>
      <c r="P189" s="401">
        <f t="shared" si="6"/>
        <v>0</v>
      </c>
      <c r="Q189" s="401">
        <f t="shared" si="6"/>
        <v>0</v>
      </c>
      <c r="R189" s="401">
        <f>SUM(R190:R192)</f>
        <v>0</v>
      </c>
      <c r="S189" s="401">
        <f>SUM(S190:S192)</f>
        <v>56</v>
      </c>
      <c r="T189" s="401">
        <f>SUM(T190:T192)</f>
        <v>0</v>
      </c>
      <c r="U189" s="253"/>
      <c r="V189" s="401">
        <f>SUM(V190:V192)</f>
        <v>4925060</v>
      </c>
    </row>
    <row r="190" spans="1:22" x14ac:dyDescent="0.2">
      <c r="A190" s="258"/>
      <c r="B190" s="259" t="s">
        <v>282</v>
      </c>
      <c r="C190" s="402">
        <f>[10]B!C2646</f>
        <v>87</v>
      </c>
      <c r="D190" s="402">
        <f>[10]B!H2646</f>
        <v>85</v>
      </c>
      <c r="E190" s="402">
        <f>[10]B!I2646</f>
        <v>28</v>
      </c>
      <c r="F190" s="402">
        <f>[10]B!J2646</f>
        <v>57</v>
      </c>
      <c r="G190" s="402">
        <f>[10]B!K2646</f>
        <v>2</v>
      </c>
      <c r="H190" s="402">
        <f>[10]B!L2646</f>
        <v>0</v>
      </c>
      <c r="I190" s="402">
        <f>[10]B!M2646</f>
        <v>0</v>
      </c>
      <c r="J190" s="402">
        <f>[10]B!N2646</f>
        <v>0</v>
      </c>
      <c r="K190" s="406"/>
      <c r="L190" s="402">
        <f>[10]B!AD2646</f>
        <v>0</v>
      </c>
      <c r="M190" s="402">
        <f>[10]B!AE2646</f>
        <v>0</v>
      </c>
      <c r="N190" s="402">
        <f>[10]B!AF2646</f>
        <v>0</v>
      </c>
      <c r="O190" s="402">
        <f>[10]B!AG2646</f>
        <v>0</v>
      </c>
      <c r="P190" s="402">
        <f>[10]B!AH2646</f>
        <v>0</v>
      </c>
      <c r="Q190" s="402">
        <f>[10]B!AI2646</f>
        <v>0</v>
      </c>
      <c r="R190" s="402">
        <f>[10]B!AJ2646</f>
        <v>0</v>
      </c>
      <c r="S190" s="17">
        <f>[10]B!$I$2646</f>
        <v>28</v>
      </c>
      <c r="T190" s="17">
        <f>[10]B!$L$2646</f>
        <v>0</v>
      </c>
      <c r="U190" s="260"/>
      <c r="V190" s="144">
        <f>[10]B!AL2646</f>
        <v>4602080</v>
      </c>
    </row>
    <row r="191" spans="1:22" x14ac:dyDescent="0.2">
      <c r="A191" s="258"/>
      <c r="B191" s="259" t="s">
        <v>283</v>
      </c>
      <c r="C191" s="402">
        <f>[10]B!C2647</f>
        <v>1</v>
      </c>
      <c r="D191" s="402">
        <f>[10]B!H2647</f>
        <v>1</v>
      </c>
      <c r="E191" s="402">
        <f>[10]B!I2647</f>
        <v>1</v>
      </c>
      <c r="F191" s="402">
        <f>[10]B!J2647</f>
        <v>0</v>
      </c>
      <c r="G191" s="402">
        <f>[10]B!K2647</f>
        <v>0</v>
      </c>
      <c r="H191" s="402">
        <f>[10]B!L2647</f>
        <v>0</v>
      </c>
      <c r="I191" s="402">
        <f>[10]B!M2647</f>
        <v>0</v>
      </c>
      <c r="J191" s="402">
        <f>[10]B!N2647</f>
        <v>0</v>
      </c>
      <c r="K191" s="406"/>
      <c r="L191" s="402">
        <f>[10]B!AD2647</f>
        <v>0</v>
      </c>
      <c r="M191" s="402">
        <f>[10]B!AE2647</f>
        <v>0</v>
      </c>
      <c r="N191" s="402">
        <f>[10]B!AF2647</f>
        <v>0</v>
      </c>
      <c r="O191" s="402">
        <f>[10]B!AG2647</f>
        <v>0</v>
      </c>
      <c r="P191" s="402">
        <f>[10]B!AH2647</f>
        <v>0</v>
      </c>
      <c r="Q191" s="402">
        <f>[10]B!AI2647</f>
        <v>0</v>
      </c>
      <c r="R191" s="402">
        <f>[10]B!AJ2647</f>
        <v>0</v>
      </c>
      <c r="S191" s="17">
        <f>[10]B!$I$2646</f>
        <v>28</v>
      </c>
      <c r="T191" s="17">
        <f>[10]B!$L$2646</f>
        <v>0</v>
      </c>
      <c r="U191" s="260"/>
      <c r="V191" s="144">
        <f>[10]B!AL2647</f>
        <v>322980</v>
      </c>
    </row>
    <row r="192" spans="1:22" x14ac:dyDescent="0.2">
      <c r="A192" s="258"/>
      <c r="B192" s="259" t="s">
        <v>284</v>
      </c>
      <c r="C192" s="402">
        <f>SUM([10]B!C2648:C2652)</f>
        <v>0</v>
      </c>
      <c r="D192" s="402">
        <f>SUM([10]B!H2648:H2652)</f>
        <v>0</v>
      </c>
      <c r="E192" s="402">
        <f>SUM([10]B!I2648:I2652)</f>
        <v>0</v>
      </c>
      <c r="F192" s="402">
        <f>SUM([10]B!J2648:J2652)</f>
        <v>0</v>
      </c>
      <c r="G192" s="402">
        <f>SUM([10]B!K2648:K2652)</f>
        <v>0</v>
      </c>
      <c r="H192" s="402">
        <f>SUM([10]B!L2648:L2652)</f>
        <v>0</v>
      </c>
      <c r="I192" s="402">
        <f>SUM([10]B!M2648:M2652)</f>
        <v>0</v>
      </c>
      <c r="J192" s="402">
        <f>SUM([10]B!N2648:N2652)</f>
        <v>0</v>
      </c>
      <c r="K192" s="406"/>
      <c r="L192" s="402">
        <f>SUM([10]B!AD2648:AD2652)</f>
        <v>0</v>
      </c>
      <c r="M192" s="402">
        <f>SUM([10]B!AE2648:AE2652)</f>
        <v>0</v>
      </c>
      <c r="N192" s="402">
        <f>SUM([10]B!AF2648:AF2652)</f>
        <v>0</v>
      </c>
      <c r="O192" s="402">
        <f>SUM([10]B!AG2648:AG2652)</f>
        <v>0</v>
      </c>
      <c r="P192" s="402">
        <f>SUM([10]B!AH2648:AH2652)</f>
        <v>0</v>
      </c>
      <c r="Q192" s="402">
        <f>SUM([10]B!AI2648:AI2652)</f>
        <v>0</v>
      </c>
      <c r="R192" s="402">
        <f>SUM([10]B!AJ2648:AJ2652)</f>
        <v>0</v>
      </c>
      <c r="S192" s="402">
        <f>SUM([10]B!I2648:I2652)</f>
        <v>0</v>
      </c>
      <c r="T192" s="402">
        <f>SUM([10]B!L2648:L2652)</f>
        <v>0</v>
      </c>
      <c r="U192" s="260"/>
      <c r="V192" s="402">
        <f>SUM([10]B!AL2648:AL2652)</f>
        <v>0</v>
      </c>
    </row>
    <row r="193" spans="1:28" x14ac:dyDescent="0.2">
      <c r="A193" s="254" t="s">
        <v>285</v>
      </c>
      <c r="B193" s="255" t="s">
        <v>286</v>
      </c>
      <c r="C193" s="401">
        <f>+[10]B!C2889</f>
        <v>84</v>
      </c>
      <c r="D193" s="401">
        <f>+[10]B!H2889</f>
        <v>72</v>
      </c>
      <c r="E193" s="407">
        <f>+[10]B!I2889</f>
        <v>69</v>
      </c>
      <c r="F193" s="407">
        <f>+[10]B!J2889</f>
        <v>3</v>
      </c>
      <c r="G193" s="407">
        <f>+[10]B!K2889</f>
        <v>3</v>
      </c>
      <c r="H193" s="407">
        <f>+[10]B!L2889</f>
        <v>9</v>
      </c>
      <c r="I193" s="407">
        <f>+[10]B!M2889</f>
        <v>0</v>
      </c>
      <c r="J193" s="407">
        <f>+[10]B!N2889</f>
        <v>0</v>
      </c>
      <c r="K193" s="402">
        <v>9</v>
      </c>
      <c r="L193" s="404">
        <f>+[10]B!AD2889</f>
        <v>0</v>
      </c>
      <c r="M193" s="404">
        <f>+[10]B!AE2889</f>
        <v>0</v>
      </c>
      <c r="N193" s="404">
        <f>+[10]B!AF2889</f>
        <v>0</v>
      </c>
      <c r="O193" s="404">
        <f>+[10]B!AG2889</f>
        <v>0</v>
      </c>
      <c r="P193" s="404">
        <f>+[10]B!AH2889</f>
        <v>0</v>
      </c>
      <c r="Q193" s="404">
        <f>+[10]B!AI2889</f>
        <v>0</v>
      </c>
      <c r="R193" s="404">
        <f>+[10]B!AJ2889</f>
        <v>0</v>
      </c>
      <c r="S193" s="17">
        <f>[10]B!$I$2889</f>
        <v>69</v>
      </c>
      <c r="T193" s="17">
        <f>[10]B!$L$2889</f>
        <v>9</v>
      </c>
      <c r="U193" s="260"/>
      <c r="V193" s="145">
        <f>[10]B!$AL$2889</f>
        <v>25710780</v>
      </c>
    </row>
    <row r="194" spans="1:28" x14ac:dyDescent="0.2">
      <c r="A194" s="254" t="s">
        <v>287</v>
      </c>
      <c r="B194" s="255" t="s">
        <v>288</v>
      </c>
      <c r="C194" s="405">
        <f>+[10]B!C3105</f>
        <v>74</v>
      </c>
      <c r="D194" s="405">
        <f>+[10]B!H3105</f>
        <v>42</v>
      </c>
      <c r="E194" s="404">
        <f>+[10]B!I3105</f>
        <v>42</v>
      </c>
      <c r="F194" s="404">
        <f>+[10]B!J3105</f>
        <v>0</v>
      </c>
      <c r="G194" s="404">
        <f>+[10]B!K3105</f>
        <v>0</v>
      </c>
      <c r="H194" s="404">
        <f>+[10]B!L3105</f>
        <v>32</v>
      </c>
      <c r="I194" s="404">
        <f>+[10]B!M3105</f>
        <v>0</v>
      </c>
      <c r="J194" s="404">
        <f>+[10]B!N3105</f>
        <v>0</v>
      </c>
      <c r="K194" s="404">
        <v>71</v>
      </c>
      <c r="L194" s="404">
        <f>+[10]B!AD3094</f>
        <v>0</v>
      </c>
      <c r="M194" s="404">
        <f>+[10]B!AE3094</f>
        <v>0</v>
      </c>
      <c r="N194" s="404">
        <f>+[10]B!AF3094</f>
        <v>0</v>
      </c>
      <c r="O194" s="404">
        <f>+[10]B!AG3094</f>
        <v>0</v>
      </c>
      <c r="P194" s="404">
        <f>+[10]B!AH3094</f>
        <v>0</v>
      </c>
      <c r="Q194" s="404">
        <f>+[10]B!AI3094</f>
        <v>0</v>
      </c>
      <c r="R194" s="404">
        <f>+[10]B!AJ3094</f>
        <v>0</v>
      </c>
      <c r="S194" s="404">
        <f>+[10]B!I3094</f>
        <v>40</v>
      </c>
      <c r="T194" s="404">
        <f>+[10]B!L3094</f>
        <v>32</v>
      </c>
      <c r="U194" s="260"/>
      <c r="V194" s="404">
        <f>+[10]B!AL3094</f>
        <v>1418590</v>
      </c>
    </row>
    <row r="195" spans="1:28" x14ac:dyDescent="0.2">
      <c r="A195" s="261" t="s">
        <v>287</v>
      </c>
      <c r="B195" s="262" t="s">
        <v>289</v>
      </c>
      <c r="C195" s="408">
        <f>+[10]B!C2894</f>
        <v>9</v>
      </c>
      <c r="D195" s="401">
        <f>+[10]B!H2894</f>
        <v>6</v>
      </c>
      <c r="E195" s="402">
        <f>+[10]B!I2894</f>
        <v>5</v>
      </c>
      <c r="F195" s="402">
        <f>+[10]B!J2894</f>
        <v>1</v>
      </c>
      <c r="G195" s="402">
        <f>+[10]B!K2894</f>
        <v>0</v>
      </c>
      <c r="H195" s="402">
        <f>+[10]B!L2894</f>
        <v>3</v>
      </c>
      <c r="I195" s="402">
        <f>+[10]B!M2894</f>
        <v>0</v>
      </c>
      <c r="J195" s="402">
        <f>+[10]B!N2894</f>
        <v>0</v>
      </c>
      <c r="K195" s="409"/>
      <c r="L195" s="410">
        <f>+[10]B!AD2894</f>
        <v>0</v>
      </c>
      <c r="M195" s="410">
        <f>+[10]B!AE2894</f>
        <v>0</v>
      </c>
      <c r="N195" s="410">
        <f>+[10]B!AF2894</f>
        <v>0</v>
      </c>
      <c r="O195" s="410">
        <f>+[10]B!AG2894</f>
        <v>0</v>
      </c>
      <c r="P195" s="410">
        <f>+[10]B!AH2894</f>
        <v>0</v>
      </c>
      <c r="Q195" s="410">
        <f>+[10]B!AI2894</f>
        <v>0</v>
      </c>
      <c r="R195" s="410">
        <f>+[10]B!AJ2894</f>
        <v>0</v>
      </c>
      <c r="S195" s="253"/>
      <c r="T195" s="253"/>
      <c r="U195" s="57">
        <f>+[10]B!C2894</f>
        <v>9</v>
      </c>
      <c r="V195" s="264">
        <f>+[10]B!AL2894*0.75</f>
        <v>309142.5</v>
      </c>
    </row>
    <row r="196" spans="1:28" s="3" customFormat="1" x14ac:dyDescent="0.2">
      <c r="A196" s="637" t="s">
        <v>290</v>
      </c>
      <c r="B196" s="637"/>
      <c r="C196" s="411">
        <f t="shared" ref="C196:J196" si="7">SUM(C176:C189)+C193+C194+C195</f>
        <v>934</v>
      </c>
      <c r="D196" s="411">
        <f t="shared" si="7"/>
        <v>790</v>
      </c>
      <c r="E196" s="411">
        <f t="shared" si="7"/>
        <v>630</v>
      </c>
      <c r="F196" s="411">
        <f t="shared" si="7"/>
        <v>160</v>
      </c>
      <c r="G196" s="411">
        <f t="shared" si="7"/>
        <v>14</v>
      </c>
      <c r="H196" s="411">
        <f t="shared" si="7"/>
        <v>117</v>
      </c>
      <c r="I196" s="411">
        <f t="shared" si="7"/>
        <v>13</v>
      </c>
      <c r="J196" s="411">
        <f t="shared" si="7"/>
        <v>0</v>
      </c>
      <c r="K196" s="411">
        <f t="shared" ref="K196" si="8">SUM(K176:K195)</f>
        <v>214</v>
      </c>
      <c r="L196" s="411">
        <f t="shared" ref="L196:R196" si="9">SUM(L176:L189)+L193+L194+L195</f>
        <v>0</v>
      </c>
      <c r="M196" s="411">
        <f t="shared" si="9"/>
        <v>102</v>
      </c>
      <c r="N196" s="411">
        <f t="shared" si="9"/>
        <v>0</v>
      </c>
      <c r="O196" s="411">
        <f t="shared" si="9"/>
        <v>19</v>
      </c>
      <c r="P196" s="411">
        <f t="shared" si="9"/>
        <v>0</v>
      </c>
      <c r="Q196" s="411">
        <f t="shared" si="9"/>
        <v>0</v>
      </c>
      <c r="R196" s="411">
        <f t="shared" si="9"/>
        <v>0</v>
      </c>
      <c r="S196" s="411">
        <f>SUM(S176:S189)+S193+S194</f>
        <v>650</v>
      </c>
      <c r="T196" s="411">
        <f>SUM(T176:T189)+T193+T194</f>
        <v>114</v>
      </c>
      <c r="U196" s="411">
        <f>SUM(U195)</f>
        <v>9</v>
      </c>
      <c r="V196" s="411">
        <f>SUM(V176:V189)+V193+V194+V195</f>
        <v>205963042.5</v>
      </c>
    </row>
    <row r="197" spans="1:28" ht="14.25" customHeight="1" x14ac:dyDescent="0.2">
      <c r="A197" s="668" t="s">
        <v>291</v>
      </c>
      <c r="B197" s="668"/>
      <c r="C197" s="668"/>
      <c r="D197" s="668"/>
      <c r="E197" s="668"/>
      <c r="F197" s="668"/>
    </row>
    <row r="198" spans="1:28" ht="51" x14ac:dyDescent="0.2">
      <c r="A198" s="575" t="s">
        <v>292</v>
      </c>
      <c r="B198" s="650"/>
      <c r="C198" s="581" t="s">
        <v>157</v>
      </c>
      <c r="D198" s="581" t="s">
        <v>293</v>
      </c>
      <c r="E198" s="621" t="s">
        <v>294</v>
      </c>
      <c r="F198" s="621" t="s">
        <v>295</v>
      </c>
      <c r="G198" s="541" t="s">
        <v>296</v>
      </c>
      <c r="H198" s="541" t="s">
        <v>297</v>
      </c>
      <c r="I198" s="541" t="s">
        <v>298</v>
      </c>
      <c r="J198" s="546" t="s">
        <v>298</v>
      </c>
    </row>
    <row r="199" spans="1:28" ht="25.5" x14ac:dyDescent="0.2">
      <c r="A199" s="579"/>
      <c r="B199" s="652"/>
      <c r="C199" s="583"/>
      <c r="D199" s="583"/>
      <c r="E199" s="623"/>
      <c r="F199" s="623"/>
      <c r="G199" s="412" t="s">
        <v>294</v>
      </c>
      <c r="H199" s="412" t="s">
        <v>295</v>
      </c>
      <c r="I199" s="412" t="s">
        <v>294</v>
      </c>
      <c r="J199" s="413" t="s">
        <v>295</v>
      </c>
      <c r="S199" s="3"/>
      <c r="T199" s="3"/>
      <c r="U199" s="3"/>
      <c r="V199" s="3"/>
    </row>
    <row r="200" spans="1:28" x14ac:dyDescent="0.2">
      <c r="A200" s="640" t="s">
        <v>299</v>
      </c>
      <c r="B200" s="664"/>
      <c r="C200" s="269">
        <f>SUM(E200:F200)</f>
        <v>299</v>
      </c>
      <c r="D200" s="414">
        <v>168</v>
      </c>
      <c r="E200" s="415">
        <f>SUM([10]B!P1412,[10]B!P1547,[10]B!P1728,[10]B!P1792,[10]B!P1866,[10]B!P1909,[10]B!P2057,[10]B!P2067,[10]B!P2167,[10]B!P2169,[10]B!P2392,[10]B!P2397,[10]B!P2438,[10]B!P2561,[10]B!P2600,[10]B!P2640,[10]B!P2655,[10]B!P2882,[10]B!P2894,[10]B!P3094)</f>
        <v>45</v>
      </c>
      <c r="F200" s="416">
        <f>SUM([10]B!Q1412,[10]B!Q1547,[10]B!Q1728,[10]B!Q1792,[10]B!Q1866,[10]B!Q1909,[10]B!Q2057,[10]B!Q2067,[10]B!Q2167,[10]B!Q2169,[10]B!Q2392,[10]B!Q2397,[10]B!Q2438,[10]B!Q2561,[10]B!Q2600,[10]B!Q2640,[10]B!Q2655,[10]B!Q2882,[10]B!Q2894,[10]B!Q3094)</f>
        <v>254</v>
      </c>
      <c r="G200" s="414"/>
      <c r="H200" s="417"/>
      <c r="I200" s="417"/>
      <c r="J200" s="418"/>
      <c r="K200" s="270" t="str">
        <f>AA200</f>
        <v/>
      </c>
      <c r="AA200" s="271" t="str">
        <f>IF(C200&lt;D200,"Beneficiarios MAI no puede ser mayor al TOTAL","")</f>
        <v/>
      </c>
      <c r="AB200" s="271">
        <f>IF(C200&lt;D200,1,0)</f>
        <v>0</v>
      </c>
    </row>
    <row r="201" spans="1:28" x14ac:dyDescent="0.2">
      <c r="A201" s="689" t="s">
        <v>300</v>
      </c>
      <c r="B201" s="690"/>
      <c r="C201" s="272">
        <f>SUM(E201:F201)</f>
        <v>249</v>
      </c>
      <c r="D201" s="419">
        <v>225</v>
      </c>
      <c r="E201" s="420">
        <f>SUM([10]B!S1412,[10]B!S1547,[10]B!S1728,[10]B!S1792,[10]B!S1866,[10]B!S1909,[10]B!S2057,[10]B!S2067,[10]B!S2167,[10]B!S2169,[10]B!S2392,[10]B!S2397,[10]B!S2438,[10]B!S2561,[10]B!S2600,[10]B!S2640,[10]B!S2655,[10]B!S2882,[10]B!S2894,[10]B!S3094)</f>
        <v>37</v>
      </c>
      <c r="F201" s="421">
        <f>SUM([10]B!T1412,[10]B!T1547,[10]B!T1728,[10]B!T1792,[10]B!T1866,[10]B!T1909,[10]B!T2057,[10]B!T2067,[10]B!T2167,[10]B!T2169,[10]B!T2392,[10]B!T2397,[10]B!T2438,[10]B!T2561,[10]B!T2600,[10]B!T2640,[10]B!T2655,[10]B!T2882,[10]B!T2894,[10]B!T3094)</f>
        <v>212</v>
      </c>
      <c r="G201" s="419"/>
      <c r="H201" s="422"/>
      <c r="I201" s="422"/>
      <c r="J201" s="422"/>
      <c r="K201" s="270" t="str">
        <f>AA201</f>
        <v/>
      </c>
      <c r="S201" s="3"/>
      <c r="T201" s="3"/>
      <c r="V201" s="3"/>
      <c r="AA201" s="271" t="str">
        <f>IF(C201&lt;D201,"Beneficiarios MAI no puede ser mayor al TOTAL","")</f>
        <v/>
      </c>
      <c r="AB201" s="271">
        <f>IF(C201&lt;D201,1,0)</f>
        <v>0</v>
      </c>
    </row>
    <row r="202" spans="1:28" x14ac:dyDescent="0.2">
      <c r="A202" s="691" t="s">
        <v>301</v>
      </c>
      <c r="B202" s="273" t="s">
        <v>302</v>
      </c>
      <c r="C202" s="274">
        <f>SUM(E202:F202)</f>
        <v>170</v>
      </c>
      <c r="D202" s="423">
        <v>156</v>
      </c>
      <c r="E202" s="424">
        <f>SUM([10]B!Y1412,[10]B!Y1547,[10]B!Y1728,[10]B!Y1792,[10]B!Y1866,[10]B!Y1909,[10]B!Y2057,[10]B!Y2067,[10]B!Y2167,[10]B!Y2169,[10]B!Y2392,[10]B!Y2397,[10]B!Y2438,[10]B!Y2561,[10]B!Y2600,[10]B!Y2640,[10]B!Y2655,[10]B!Y2882,[10]B!Y2894,[10]B!Y3094)</f>
        <v>10</v>
      </c>
      <c r="F202" s="424">
        <f>SUM([10]B!Z1412,[10]B!Z1547,[10]B!Z1728,[10]B!Z1792,[10]B!Z1866,[10]B!Z1909,[10]B!Z2057,[10]B!Z2067,[10]B!Z2167,[10]B!Z2169,[10]B!Z2392,[10]B!Z2397,[10]B!Z2438,[10]B!Z2561,[10]B!Z2600,[10]B!Z2640,[10]B!Z2655,[10]B!Z2882,[10]B!Z2894,[10]B!Z3094)</f>
        <v>160</v>
      </c>
      <c r="G202" s="414"/>
      <c r="H202" s="417"/>
      <c r="I202" s="417"/>
      <c r="J202" s="417"/>
      <c r="K202" s="270" t="str">
        <f>AA202</f>
        <v/>
      </c>
      <c r="AA202" s="271" t="str">
        <f>IF(C202&lt;D202,"Beneficiarios MAI no puede ser mayor al TOTAL","")</f>
        <v/>
      </c>
      <c r="AB202" s="271">
        <f>IF(C202&lt;D202,1,0)</f>
        <v>0</v>
      </c>
    </row>
    <row r="203" spans="1:28" x14ac:dyDescent="0.2">
      <c r="A203" s="692"/>
      <c r="B203" s="275" t="s">
        <v>303</v>
      </c>
      <c r="C203" s="272">
        <f>SUM(E203:F203)</f>
        <v>2</v>
      </c>
      <c r="D203" s="425">
        <v>2</v>
      </c>
      <c r="E203" s="426">
        <f>SUM([10]B!V1412,[10]B!V1547,[10]B!V1728,[10]B!V1792,[10]B!V1866,[10]B!V1909,[10]B!V2057,[10]B!V2067,[10]B!V2167,[10]B!V2169,[10]B!V2392,[10]B!V2397,[10]B!V2438,[10]B!V2561,[10]B!V2600,[10]B!V2640,[10]B!V2655,[10]B!V2882,[10]B!V2894,[10]B!V3094)</f>
        <v>0</v>
      </c>
      <c r="F203" s="426">
        <f>SUM([10]B!W1412,[10]B!W1547,[10]B!W1728,[10]B!W1792,[10]B!W1866,[10]B!W1909,[10]B!W2057,[10]B!W2067,[10]B!W2167,[10]B!W2169,[10]B!W2392,[10]B!W2397,[10]B!W2438,[10]B!W2561,[10]B!W2600,[10]B!W2640,[10]B!W2655,[10]B!W2882,[10]B!W2894,[10]B!W3094)</f>
        <v>2</v>
      </c>
      <c r="G203" s="425"/>
      <c r="H203" s="427"/>
      <c r="I203" s="427"/>
      <c r="J203" s="427"/>
      <c r="K203" s="270" t="str">
        <f>AA203</f>
        <v/>
      </c>
      <c r="AA203" s="271" t="str">
        <f>IF(C203&lt;D203,"Beneficiarios MAI no puede ser mayor al TOTAL","")</f>
        <v/>
      </c>
      <c r="AB203" s="271">
        <f>IF(C203&lt;D203,1,0)</f>
        <v>0</v>
      </c>
    </row>
    <row r="204" spans="1:28" ht="14.25" customHeight="1" x14ac:dyDescent="0.2">
      <c r="A204" s="668" t="s">
        <v>304</v>
      </c>
      <c r="B204" s="668"/>
      <c r="C204" s="535"/>
      <c r="D204" s="535"/>
      <c r="E204" s="2"/>
      <c r="F204" s="2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</row>
    <row r="205" spans="1:28" ht="14.25" customHeight="1" x14ac:dyDescent="0.2">
      <c r="A205" s="693" t="s">
        <v>305</v>
      </c>
      <c r="B205" s="694"/>
      <c r="C205" s="581" t="s">
        <v>5</v>
      </c>
      <c r="D205" s="599" t="s">
        <v>6</v>
      </c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105"/>
    </row>
    <row r="206" spans="1:28" x14ac:dyDescent="0.2">
      <c r="A206" s="695"/>
      <c r="B206" s="696"/>
      <c r="C206" s="583"/>
      <c r="D206" s="600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105"/>
    </row>
    <row r="207" spans="1:28" x14ac:dyDescent="0.2">
      <c r="A207" s="679" t="s">
        <v>306</v>
      </c>
      <c r="B207" s="680"/>
      <c r="C207" s="277">
        <f>[10]B!C2886</f>
        <v>1</v>
      </c>
      <c r="D207" s="278">
        <f>[10]B!I2886</f>
        <v>1</v>
      </c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105"/>
      <c r="U207" s="105"/>
    </row>
    <row r="208" spans="1:28" x14ac:dyDescent="0.2">
      <c r="A208" s="681" t="s">
        <v>307</v>
      </c>
      <c r="B208" s="681"/>
      <c r="C208" s="279">
        <f>SUM([10]B!C2885+[10]B!C2887)</f>
        <v>5</v>
      </c>
      <c r="D208" s="280">
        <f>[10]B!I2885+[10]B!I2887</f>
        <v>5</v>
      </c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105"/>
    </row>
    <row r="209" spans="1:22" ht="14.25" customHeight="1" x14ac:dyDescent="0.2">
      <c r="A209" s="682" t="s">
        <v>308</v>
      </c>
      <c r="B209" s="682"/>
      <c r="C209" s="534"/>
      <c r="D209" s="428"/>
      <c r="E209" s="428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105"/>
      <c r="S209" s="383"/>
      <c r="T209" s="383"/>
    </row>
    <row r="210" spans="1:22" ht="14.25" customHeight="1" x14ac:dyDescent="0.2">
      <c r="A210" s="683" t="s">
        <v>226</v>
      </c>
      <c r="B210" s="684"/>
      <c r="C210" s="581" t="s">
        <v>157</v>
      </c>
      <c r="D210" s="613" t="s">
        <v>227</v>
      </c>
      <c r="E210" s="614"/>
      <c r="F210" s="614"/>
      <c r="G210" s="614"/>
      <c r="H210" s="615" t="s">
        <v>169</v>
      </c>
      <c r="I210" s="616"/>
      <c r="J210" s="617"/>
      <c r="K210" s="697" t="s">
        <v>170</v>
      </c>
      <c r="L210" s="633"/>
      <c r="M210" s="633"/>
      <c r="N210" s="621" t="s">
        <v>171</v>
      </c>
      <c r="O210" s="750" t="s">
        <v>172</v>
      </c>
      <c r="P210" s="751"/>
      <c r="Q210" s="593" t="s">
        <v>173</v>
      </c>
    </row>
    <row r="211" spans="1:22" s="123" customFormat="1" ht="14.25" customHeight="1" x14ac:dyDescent="0.2">
      <c r="A211" s="685"/>
      <c r="B211" s="686"/>
      <c r="C211" s="582"/>
      <c r="D211" s="644" t="s">
        <v>175</v>
      </c>
      <c r="E211" s="639" t="s">
        <v>176</v>
      </c>
      <c r="F211" s="639"/>
      <c r="G211" s="603" t="s">
        <v>236</v>
      </c>
      <c r="H211" s="605" t="s">
        <v>178</v>
      </c>
      <c r="I211" s="607" t="s">
        <v>179</v>
      </c>
      <c r="J211" s="609" t="s">
        <v>180</v>
      </c>
      <c r="K211" s="611" t="s">
        <v>309</v>
      </c>
      <c r="L211" s="612" t="s">
        <v>182</v>
      </c>
      <c r="M211" s="626" t="s">
        <v>183</v>
      </c>
      <c r="N211" s="622"/>
      <c r="O211" s="752" t="s">
        <v>184</v>
      </c>
      <c r="P211" s="753" t="s">
        <v>185</v>
      </c>
      <c r="Q211" s="594"/>
      <c r="S211" s="5"/>
      <c r="T211" s="5"/>
      <c r="U211" s="5"/>
      <c r="V211" s="5"/>
    </row>
    <row r="212" spans="1:22" s="123" customFormat="1" x14ac:dyDescent="0.2">
      <c r="A212" s="687"/>
      <c r="B212" s="688"/>
      <c r="C212" s="583"/>
      <c r="D212" s="645"/>
      <c r="E212" s="492" t="s">
        <v>186</v>
      </c>
      <c r="F212" s="456" t="s">
        <v>187</v>
      </c>
      <c r="G212" s="604"/>
      <c r="H212" s="606"/>
      <c r="I212" s="608"/>
      <c r="J212" s="610"/>
      <c r="K212" s="611"/>
      <c r="L212" s="612"/>
      <c r="M212" s="626"/>
      <c r="N212" s="623"/>
      <c r="O212" s="752"/>
      <c r="P212" s="753"/>
      <c r="Q212" s="595"/>
      <c r="S212" s="5"/>
      <c r="T212" s="5"/>
      <c r="U212" s="5"/>
      <c r="V212" s="5"/>
    </row>
    <row r="213" spans="1:22" x14ac:dyDescent="0.2">
      <c r="A213" s="698" t="s">
        <v>310</v>
      </c>
      <c r="B213" s="699"/>
      <c r="C213" s="283">
        <f>+[10]B!C1330</f>
        <v>24</v>
      </c>
      <c r="D213" s="284">
        <f>+[10]B!D1330</f>
        <v>24</v>
      </c>
      <c r="E213" s="284">
        <f>+[10]B!E1330</f>
        <v>24</v>
      </c>
      <c r="F213" s="284">
        <f>+[10]B!F1330</f>
        <v>0</v>
      </c>
      <c r="G213" s="284">
        <f>+[10]B!G1330</f>
        <v>0</v>
      </c>
      <c r="H213" s="284">
        <f>+[10]B!AA1330</f>
        <v>8</v>
      </c>
      <c r="I213" s="284">
        <f>+[10]B!AB1330</f>
        <v>16</v>
      </c>
      <c r="J213" s="284">
        <f>+[10]B!AC1330</f>
        <v>0</v>
      </c>
      <c r="K213" s="284">
        <f>+[10]B!AD1330</f>
        <v>0</v>
      </c>
      <c r="L213" s="284">
        <f>+[10]B!AE1330</f>
        <v>0</v>
      </c>
      <c r="M213" s="284">
        <f>+[10]B!AF1330</f>
        <v>0</v>
      </c>
      <c r="N213" s="284">
        <f>+[10]B!AG1330</f>
        <v>0</v>
      </c>
      <c r="O213" s="284">
        <f>+[10]B!AH1330</f>
        <v>0</v>
      </c>
      <c r="P213" s="284">
        <f>+[10]B!AI1330</f>
        <v>0</v>
      </c>
      <c r="Q213" s="284">
        <f>+[10]B!AJ1330</f>
        <v>0</v>
      </c>
      <c r="U213" s="123"/>
      <c r="V213" s="123"/>
    </row>
    <row r="214" spans="1:22" x14ac:dyDescent="0.2">
      <c r="A214" s="700" t="s">
        <v>311</v>
      </c>
      <c r="B214" s="701"/>
      <c r="C214" s="285">
        <f>+[10]B!C1461</f>
        <v>427</v>
      </c>
      <c r="D214" s="286">
        <f>+[10]B!D1461</f>
        <v>426</v>
      </c>
      <c r="E214" s="286">
        <f>+[10]B!E1461</f>
        <v>423</v>
      </c>
      <c r="F214" s="286">
        <f>+[10]B!F1461</f>
        <v>3</v>
      </c>
      <c r="G214" s="286">
        <f>+[10]B!G1461</f>
        <v>1</v>
      </c>
      <c r="H214" s="429">
        <f>+[10]B!AA1461</f>
        <v>27</v>
      </c>
      <c r="I214" s="429">
        <f>+[10]B!AB1461</f>
        <v>400</v>
      </c>
      <c r="J214" s="429">
        <f>+[10]B!AC1461</f>
        <v>0</v>
      </c>
      <c r="K214" s="429">
        <f>+[10]B!AD1461</f>
        <v>0</v>
      </c>
      <c r="L214" s="429">
        <f>+[10]B!AE1461</f>
        <v>0</v>
      </c>
      <c r="M214" s="429">
        <f>+[10]B!AF1461</f>
        <v>0</v>
      </c>
      <c r="N214" s="429">
        <f>+[10]B!AG1461</f>
        <v>0</v>
      </c>
      <c r="O214" s="429">
        <f>+[10]B!AH1461</f>
        <v>0</v>
      </c>
      <c r="P214" s="429">
        <f>+[10]B!AI1461</f>
        <v>0</v>
      </c>
      <c r="Q214" s="430">
        <f>+[10]B!AJ1461</f>
        <v>0</v>
      </c>
    </row>
    <row r="215" spans="1:22" x14ac:dyDescent="0.2">
      <c r="A215" s="700" t="s">
        <v>312</v>
      </c>
      <c r="B215" s="701"/>
      <c r="C215" s="285">
        <f>+[10]B!C1618</f>
        <v>1407</v>
      </c>
      <c r="D215" s="286">
        <f>+[10]B!D1618</f>
        <v>1406</v>
      </c>
      <c r="E215" s="286">
        <f>+[10]B!E1618</f>
        <v>1406</v>
      </c>
      <c r="F215" s="286">
        <f>+[10]B!F1618</f>
        <v>0</v>
      </c>
      <c r="G215" s="286">
        <f>+[10]B!G1618</f>
        <v>1</v>
      </c>
      <c r="H215" s="429">
        <f>+[10]B!AA1618</f>
        <v>1067</v>
      </c>
      <c r="I215" s="429">
        <f>+[10]B!AB1618</f>
        <v>340</v>
      </c>
      <c r="J215" s="429">
        <f>+[10]B!AC1618</f>
        <v>0</v>
      </c>
      <c r="K215" s="429">
        <f>+[10]B!AD1618</f>
        <v>0</v>
      </c>
      <c r="L215" s="429">
        <f>+[10]B!AE1618</f>
        <v>0</v>
      </c>
      <c r="M215" s="429">
        <f>+[10]B!AF1618</f>
        <v>0</v>
      </c>
      <c r="N215" s="429">
        <f>+[10]B!AG1618</f>
        <v>0</v>
      </c>
      <c r="O215" s="429">
        <f>+[10]B!AH1618</f>
        <v>0</v>
      </c>
      <c r="P215" s="429">
        <f>+[10]B!AI1618</f>
        <v>0</v>
      </c>
      <c r="Q215" s="430">
        <f>+[10]B!AJ1618</f>
        <v>0</v>
      </c>
    </row>
    <row r="216" spans="1:22" x14ac:dyDescent="0.2">
      <c r="A216" s="700" t="s">
        <v>313</v>
      </c>
      <c r="B216" s="701"/>
      <c r="C216" s="285">
        <f>[10]B!C1730</f>
        <v>5</v>
      </c>
      <c r="D216" s="286">
        <f>[10]B!D1730</f>
        <v>5</v>
      </c>
      <c r="E216" s="286">
        <f>[10]B!E1730</f>
        <v>5</v>
      </c>
      <c r="F216" s="286">
        <f>[10]B!F1730</f>
        <v>0</v>
      </c>
      <c r="G216" s="286">
        <f>[10]B!G1730</f>
        <v>0</v>
      </c>
      <c r="H216" s="429">
        <f>[10]B!AA1730</f>
        <v>0</v>
      </c>
      <c r="I216" s="429">
        <f>[10]B!AB1730</f>
        <v>5</v>
      </c>
      <c r="J216" s="429">
        <f>[10]B!AC1730</f>
        <v>0</v>
      </c>
      <c r="K216" s="429">
        <f>[10]B!AD1730</f>
        <v>0</v>
      </c>
      <c r="L216" s="429">
        <f>[10]B!AE1730</f>
        <v>0</v>
      </c>
      <c r="M216" s="429">
        <f>[10]B!AF1730</f>
        <v>0</v>
      </c>
      <c r="N216" s="429">
        <f>[10]B!AG1730</f>
        <v>0</v>
      </c>
      <c r="O216" s="429">
        <f>[10]B!AH1730</f>
        <v>0</v>
      </c>
      <c r="P216" s="429">
        <f>[10]B!AI1730</f>
        <v>0</v>
      </c>
      <c r="Q216" s="430">
        <f>[10]B!AJ1730</f>
        <v>0</v>
      </c>
    </row>
    <row r="217" spans="1:22" x14ac:dyDescent="0.2">
      <c r="A217" s="700" t="s">
        <v>314</v>
      </c>
      <c r="B217" s="701"/>
      <c r="C217" s="285">
        <f>[10]B!C1883</f>
        <v>5</v>
      </c>
      <c r="D217" s="286">
        <f>[10]B!D1883</f>
        <v>5</v>
      </c>
      <c r="E217" s="286">
        <f>[10]B!E1883</f>
        <v>5</v>
      </c>
      <c r="F217" s="286">
        <f>[10]B!F1883</f>
        <v>0</v>
      </c>
      <c r="G217" s="286">
        <f>[10]B!G1883</f>
        <v>0</v>
      </c>
      <c r="H217" s="429">
        <f>[10]B!AA1883</f>
        <v>0</v>
      </c>
      <c r="I217" s="429">
        <f>[10]B!AB1883</f>
        <v>5</v>
      </c>
      <c r="J217" s="429">
        <f>[10]B!AC1883</f>
        <v>0</v>
      </c>
      <c r="K217" s="429">
        <f>[10]B!AD1883</f>
        <v>0</v>
      </c>
      <c r="L217" s="429">
        <f>[10]B!AE1883</f>
        <v>0</v>
      </c>
      <c r="M217" s="429">
        <f>[10]B!AF1883</f>
        <v>0</v>
      </c>
      <c r="N217" s="429">
        <f>[10]B!AG1883</f>
        <v>0</v>
      </c>
      <c r="O217" s="429">
        <f>[10]B!AH1883</f>
        <v>0</v>
      </c>
      <c r="P217" s="429">
        <f>[10]B!AI1883</f>
        <v>0</v>
      </c>
      <c r="Q217" s="430">
        <f>[10]B!AJ1883</f>
        <v>0</v>
      </c>
    </row>
    <row r="218" spans="1:22" x14ac:dyDescent="0.2">
      <c r="A218" s="700" t="s">
        <v>315</v>
      </c>
      <c r="B218" s="701"/>
      <c r="C218" s="285">
        <f>+[10]B!C1983</f>
        <v>988</v>
      </c>
      <c r="D218" s="286">
        <f>+[10]B!D1983</f>
        <v>964</v>
      </c>
      <c r="E218" s="286">
        <f>+[10]B!E1983</f>
        <v>959</v>
      </c>
      <c r="F218" s="286">
        <f>+[10]B!F1983</f>
        <v>5</v>
      </c>
      <c r="G218" s="286">
        <f>+[10]B!G1983</f>
        <v>24</v>
      </c>
      <c r="H218" s="429">
        <f>+[10]B!AA1983</f>
        <v>252</v>
      </c>
      <c r="I218" s="429">
        <f>+[10]B!AB1983</f>
        <v>448</v>
      </c>
      <c r="J218" s="429">
        <f>+[10]B!AC1983</f>
        <v>288</v>
      </c>
      <c r="K218" s="429">
        <f>+[10]B!AD1983</f>
        <v>0</v>
      </c>
      <c r="L218" s="429">
        <f>+[10]B!AE1983</f>
        <v>0</v>
      </c>
      <c r="M218" s="429">
        <f>+[10]B!AF1983</f>
        <v>0</v>
      </c>
      <c r="N218" s="429">
        <f>+[10]B!AG1983</f>
        <v>0</v>
      </c>
      <c r="O218" s="429">
        <f>+[10]B!AH1983</f>
        <v>0</v>
      </c>
      <c r="P218" s="429">
        <f>+[10]B!AI1983</f>
        <v>0</v>
      </c>
      <c r="Q218" s="430">
        <f>+[10]B!AJ1983</f>
        <v>0</v>
      </c>
    </row>
    <row r="219" spans="1:22" x14ac:dyDescent="0.2">
      <c r="A219" s="700" t="s">
        <v>316</v>
      </c>
      <c r="B219" s="701"/>
      <c r="C219" s="285">
        <f>+[10]B!C2212</f>
        <v>22270</v>
      </c>
      <c r="D219" s="286">
        <f>+[10]B!D2212</f>
        <v>22206</v>
      </c>
      <c r="E219" s="286">
        <f>+[10]B!E2212</f>
        <v>21848</v>
      </c>
      <c r="F219" s="286">
        <f>+[10]B!F2212</f>
        <v>358</v>
      </c>
      <c r="G219" s="286">
        <f>+[10]B!G2212</f>
        <v>64</v>
      </c>
      <c r="H219" s="429">
        <f>+[10]B!AA2212</f>
        <v>21194</v>
      </c>
      <c r="I219" s="429">
        <f>+[10]B!AB2212</f>
        <v>14</v>
      </c>
      <c r="J219" s="429">
        <f>+[10]B!AC2212</f>
        <v>1062</v>
      </c>
      <c r="K219" s="429">
        <f>+[10]B!AD2212</f>
        <v>0</v>
      </c>
      <c r="L219" s="429">
        <f>+[10]B!AE2212</f>
        <v>0</v>
      </c>
      <c r="M219" s="429">
        <f>+[10]B!AF2212</f>
        <v>0</v>
      </c>
      <c r="N219" s="429">
        <f>+[10]B!AG2212</f>
        <v>0</v>
      </c>
      <c r="O219" s="429">
        <f>+[10]B!AH2212</f>
        <v>0</v>
      </c>
      <c r="P219" s="429">
        <f>+[10]B!AI2212</f>
        <v>0</v>
      </c>
      <c r="Q219" s="430">
        <f>+[10]B!AJ2212</f>
        <v>0</v>
      </c>
    </row>
    <row r="220" spans="1:22" x14ac:dyDescent="0.2">
      <c r="A220" s="700" t="s">
        <v>317</v>
      </c>
      <c r="B220" s="701"/>
      <c r="C220" s="285">
        <f>+[10]B!C2282</f>
        <v>319</v>
      </c>
      <c r="D220" s="286">
        <f>+[10]B!D2282</f>
        <v>317</v>
      </c>
      <c r="E220" s="286">
        <f>+[10]B!E2282</f>
        <v>317</v>
      </c>
      <c r="F220" s="286">
        <f>+[10]B!F2282</f>
        <v>0</v>
      </c>
      <c r="G220" s="286">
        <f>+[10]B!G2282</f>
        <v>2</v>
      </c>
      <c r="H220" s="429">
        <f>+[10]B!AA2282</f>
        <v>135</v>
      </c>
      <c r="I220" s="429">
        <f>+[10]B!AB2282</f>
        <v>160</v>
      </c>
      <c r="J220" s="429">
        <f>+[10]B!AC2282</f>
        <v>24</v>
      </c>
      <c r="K220" s="429">
        <f>+[10]B!AD2282</f>
        <v>25</v>
      </c>
      <c r="L220" s="429">
        <f>+[10]B!AE2282</f>
        <v>0</v>
      </c>
      <c r="M220" s="429">
        <f>+[10]B!AF2282</f>
        <v>0</v>
      </c>
      <c r="N220" s="429">
        <f>+[10]B!AG2282</f>
        <v>0</v>
      </c>
      <c r="O220" s="429">
        <f>+[10]B!AH2282</f>
        <v>0</v>
      </c>
      <c r="P220" s="429">
        <f>+[10]B!AI2282</f>
        <v>0</v>
      </c>
      <c r="Q220" s="430">
        <f>+[10]B!AJ2282</f>
        <v>0</v>
      </c>
    </row>
    <row r="221" spans="1:22" x14ac:dyDescent="0.2">
      <c r="A221" s="700" t="s">
        <v>318</v>
      </c>
      <c r="B221" s="701"/>
      <c r="C221" s="285">
        <f>+[10]B!C2467</f>
        <v>440</v>
      </c>
      <c r="D221" s="286">
        <f>+[10]B!D2467</f>
        <v>431</v>
      </c>
      <c r="E221" s="286">
        <f>+[10]B!E2467</f>
        <v>372</v>
      </c>
      <c r="F221" s="286">
        <f>+[10]B!F2467</f>
        <v>59</v>
      </c>
      <c r="G221" s="286">
        <f>+[10]B!G2467</f>
        <v>9</v>
      </c>
      <c r="H221" s="429">
        <f>+[10]B!AA2467</f>
        <v>278</v>
      </c>
      <c r="I221" s="429">
        <f>+[10]B!AB2467</f>
        <v>8</v>
      </c>
      <c r="J221" s="429">
        <f>+[10]B!AC2467</f>
        <v>154</v>
      </c>
      <c r="K221" s="429">
        <f>+[10]B!AD2467</f>
        <v>0</v>
      </c>
      <c r="L221" s="429">
        <f>+[10]B!AE2467</f>
        <v>0</v>
      </c>
      <c r="M221" s="429">
        <f>+[10]B!AF2467</f>
        <v>0</v>
      </c>
      <c r="N221" s="429">
        <f>+[10]B!AG2467</f>
        <v>0</v>
      </c>
      <c r="O221" s="429">
        <f>+[10]B!AH2467</f>
        <v>0</v>
      </c>
      <c r="P221" s="429">
        <f>+[10]B!AI2467</f>
        <v>0</v>
      </c>
      <c r="Q221" s="430">
        <f>+[10]B!AJ2467</f>
        <v>0</v>
      </c>
    </row>
    <row r="222" spans="1:22" ht="14.25" customHeight="1" x14ac:dyDescent="0.2">
      <c r="A222" s="700" t="s">
        <v>319</v>
      </c>
      <c r="B222" s="701"/>
      <c r="C222" s="285">
        <f>SUM([10]B!C2642:C2644)+[10]B!C2593</f>
        <v>1207</v>
      </c>
      <c r="D222" s="286">
        <f>+[10]B!D2593</f>
        <v>1182</v>
      </c>
      <c r="E222" s="286">
        <f>+[10]B!E2593</f>
        <v>647</v>
      </c>
      <c r="F222" s="286">
        <f>+[10]B!F2593</f>
        <v>535</v>
      </c>
      <c r="G222" s="286">
        <f>+[10]B!G2593</f>
        <v>2</v>
      </c>
      <c r="H222" s="429">
        <f>+[10]B!AA2593</f>
        <v>1069</v>
      </c>
      <c r="I222" s="429">
        <f>+[10]B!AB2593</f>
        <v>56</v>
      </c>
      <c r="J222" s="429">
        <f>+[10]B!AC2593</f>
        <v>59</v>
      </c>
      <c r="K222" s="429">
        <f>+[10]B!AD2593</f>
        <v>0</v>
      </c>
      <c r="L222" s="429">
        <f>+[10]B!AE2593</f>
        <v>0</v>
      </c>
      <c r="M222" s="429">
        <f>+[10]B!AF2593</f>
        <v>0</v>
      </c>
      <c r="N222" s="429">
        <f>+[10]B!AG2593</f>
        <v>0</v>
      </c>
      <c r="O222" s="429">
        <f>+[10]B!AH2593</f>
        <v>0</v>
      </c>
      <c r="P222" s="429">
        <f>+[10]B!AI2593</f>
        <v>0</v>
      </c>
      <c r="Q222" s="430">
        <f>+[10]B!AJ2593</f>
        <v>0</v>
      </c>
    </row>
    <row r="223" spans="1:22" x14ac:dyDescent="0.2">
      <c r="A223" s="700" t="s">
        <v>320</v>
      </c>
      <c r="B223" s="701"/>
      <c r="C223" s="285">
        <f>+[10]B!C2674</f>
        <v>321</v>
      </c>
      <c r="D223" s="286">
        <f>+[10]B!D2674</f>
        <v>318</v>
      </c>
      <c r="E223" s="286">
        <f>+[10]B!E2674</f>
        <v>318</v>
      </c>
      <c r="F223" s="286">
        <f>+[10]B!F2674</f>
        <v>0</v>
      </c>
      <c r="G223" s="286">
        <f>+[10]B!G2674</f>
        <v>3</v>
      </c>
      <c r="H223" s="429">
        <f>+[10]B!AA2674</f>
        <v>0</v>
      </c>
      <c r="I223" s="429">
        <f>+[10]B!AB2674</f>
        <v>288</v>
      </c>
      <c r="J223" s="429">
        <f>+[10]B!AC2674</f>
        <v>33</v>
      </c>
      <c r="K223" s="429">
        <f>+[10]B!AD2674</f>
        <v>0</v>
      </c>
      <c r="L223" s="429">
        <f>+[10]B!AE2674</f>
        <v>0</v>
      </c>
      <c r="M223" s="429">
        <f>+[10]B!AF2674</f>
        <v>0</v>
      </c>
      <c r="N223" s="429">
        <f>+[10]B!AG2674</f>
        <v>0</v>
      </c>
      <c r="O223" s="429">
        <f>+[10]B!AH2674</f>
        <v>0</v>
      </c>
      <c r="P223" s="429">
        <f>+[10]B!AI2674</f>
        <v>0</v>
      </c>
      <c r="Q223" s="430">
        <f>+[10]B!AJ2674</f>
        <v>0</v>
      </c>
    </row>
    <row r="224" spans="1:22" x14ac:dyDescent="0.2">
      <c r="A224" s="708" t="s">
        <v>321</v>
      </c>
      <c r="B224" s="709"/>
      <c r="C224" s="287">
        <f>+[10]B!C1178</f>
        <v>12058</v>
      </c>
      <c r="D224" s="288">
        <f>+[10]B!D1178</f>
        <v>12058</v>
      </c>
      <c r="E224" s="288">
        <f>+[10]B!E1178</f>
        <v>12058</v>
      </c>
      <c r="F224" s="288">
        <f>+[10]B!F1178</f>
        <v>0</v>
      </c>
      <c r="G224" s="288">
        <f>+[10]B!G1178</f>
        <v>0</v>
      </c>
      <c r="H224" s="420">
        <f>+[10]B!AA1178</f>
        <v>8903</v>
      </c>
      <c r="I224" s="420">
        <f>+[10]B!AB1178</f>
        <v>3155</v>
      </c>
      <c r="J224" s="420">
        <f>+[10]B!AC1178</f>
        <v>0</v>
      </c>
      <c r="K224" s="420">
        <f>+[10]B!AD1178</f>
        <v>0</v>
      </c>
      <c r="L224" s="420">
        <f>+[10]B!AE1178</f>
        <v>0</v>
      </c>
      <c r="M224" s="420">
        <f>+[10]B!AF1178</f>
        <v>0</v>
      </c>
      <c r="N224" s="420">
        <f>+[10]B!AG1178</f>
        <v>0</v>
      </c>
      <c r="O224" s="420">
        <f>+[10]B!AH1178</f>
        <v>0</v>
      </c>
      <c r="P224" s="420">
        <f>+[10]B!AI1178</f>
        <v>0</v>
      </c>
      <c r="Q224" s="421">
        <f>+[10]B!AJ1178</f>
        <v>0</v>
      </c>
    </row>
    <row r="225" spans="1:23" x14ac:dyDescent="0.2">
      <c r="A225" s="702" t="s">
        <v>322</v>
      </c>
      <c r="B225" s="703"/>
      <c r="C225" s="431">
        <f t="shared" ref="C225:P225" si="10">SUM(C213:C224)</f>
        <v>39471</v>
      </c>
      <c r="D225" s="431">
        <f>SUM(D213:D224)</f>
        <v>39342</v>
      </c>
      <c r="E225" s="431">
        <f t="shared" si="10"/>
        <v>38382</v>
      </c>
      <c r="F225" s="431">
        <f t="shared" si="10"/>
        <v>960</v>
      </c>
      <c r="G225" s="431">
        <f t="shared" si="10"/>
        <v>106</v>
      </c>
      <c r="H225" s="431">
        <f t="shared" si="10"/>
        <v>32933</v>
      </c>
      <c r="I225" s="431">
        <f t="shared" si="10"/>
        <v>4895</v>
      </c>
      <c r="J225" s="431">
        <f t="shared" si="10"/>
        <v>1620</v>
      </c>
      <c r="K225" s="431">
        <f t="shared" si="10"/>
        <v>25</v>
      </c>
      <c r="L225" s="431">
        <f t="shared" si="10"/>
        <v>0</v>
      </c>
      <c r="M225" s="431">
        <f t="shared" si="10"/>
        <v>0</v>
      </c>
      <c r="N225" s="431">
        <f t="shared" si="10"/>
        <v>0</v>
      </c>
      <c r="O225" s="431">
        <f t="shared" si="10"/>
        <v>0</v>
      </c>
      <c r="P225" s="431">
        <f t="shared" si="10"/>
        <v>0</v>
      </c>
      <c r="Q225" s="431">
        <f>SUM(Q213:Q224)</f>
        <v>0</v>
      </c>
    </row>
    <row r="226" spans="1:23" x14ac:dyDescent="0.2">
      <c r="A226" s="290" t="s">
        <v>323</v>
      </c>
      <c r="B226" s="540"/>
      <c r="E226" s="238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3"/>
      <c r="Q226" s="293"/>
      <c r="R226" s="293"/>
    </row>
    <row r="227" spans="1:23" ht="38.25" x14ac:dyDescent="0.2">
      <c r="A227" s="704" t="s">
        <v>324</v>
      </c>
      <c r="B227" s="705"/>
      <c r="C227" s="524" t="s">
        <v>157</v>
      </c>
      <c r="D227" s="536" t="s">
        <v>6</v>
      </c>
      <c r="E227" s="539" t="s">
        <v>7</v>
      </c>
      <c r="F227" s="292"/>
      <c r="G227" s="292"/>
      <c r="H227" s="292"/>
      <c r="I227" s="292"/>
      <c r="J227" s="292"/>
      <c r="K227" s="292"/>
      <c r="L227" s="292"/>
      <c r="M227" s="293"/>
      <c r="N227" s="293"/>
      <c r="O227" s="293"/>
    </row>
    <row r="228" spans="1:23" x14ac:dyDescent="0.2">
      <c r="A228" s="706" t="s">
        <v>325</v>
      </c>
      <c r="B228" s="707"/>
      <c r="C228" s="432">
        <f>[10]B!C1273</f>
        <v>25</v>
      </c>
      <c r="D228" s="493">
        <f>[10]B!E1273</f>
        <v>25</v>
      </c>
      <c r="E228" s="494"/>
      <c r="F228" s="292"/>
      <c r="G228" s="292"/>
      <c r="H228" s="292"/>
      <c r="I228" s="292"/>
      <c r="J228" s="292"/>
      <c r="K228" s="292"/>
      <c r="L228" s="292"/>
      <c r="M228" s="293"/>
      <c r="N228" s="293"/>
      <c r="O228" s="293"/>
    </row>
    <row r="229" spans="1:23" x14ac:dyDescent="0.2">
      <c r="A229" s="706" t="s">
        <v>326</v>
      </c>
      <c r="B229" s="707"/>
      <c r="C229" s="432">
        <f>[10]B!C2964</f>
        <v>40</v>
      </c>
      <c r="D229" s="493">
        <f>[10]B!E2964</f>
        <v>32</v>
      </c>
      <c r="E229" s="45">
        <f>[10]B!AL2964</f>
        <v>1140800</v>
      </c>
      <c r="F229" s="292"/>
      <c r="G229" s="292"/>
      <c r="H229" s="292"/>
      <c r="I229" s="292"/>
      <c r="J229" s="292"/>
      <c r="K229" s="292"/>
      <c r="L229" s="292"/>
      <c r="M229" s="293"/>
      <c r="N229" s="293"/>
      <c r="O229" s="293"/>
    </row>
    <row r="230" spans="1:23" x14ac:dyDescent="0.2">
      <c r="A230" s="706" t="s">
        <v>327</v>
      </c>
      <c r="B230" s="707"/>
      <c r="C230" s="432">
        <f>[10]B!C2970</f>
        <v>857</v>
      </c>
      <c r="D230" s="493">
        <f>[10]B!E2970</f>
        <v>671</v>
      </c>
      <c r="E230" s="495"/>
      <c r="F230" s="292"/>
      <c r="G230" s="292"/>
      <c r="H230" s="292"/>
      <c r="I230" s="292"/>
      <c r="J230" s="292"/>
      <c r="K230" s="292"/>
      <c r="L230" s="292"/>
      <c r="M230" s="293"/>
      <c r="N230" s="293"/>
      <c r="O230" s="293"/>
    </row>
    <row r="231" spans="1:23" x14ac:dyDescent="0.2">
      <c r="A231" s="706" t="s">
        <v>328</v>
      </c>
      <c r="B231" s="707"/>
      <c r="C231" s="432">
        <f>[10]B!C152</f>
        <v>2558</v>
      </c>
      <c r="D231" s="493">
        <f>[10]B!E152</f>
        <v>2527</v>
      </c>
      <c r="E231" s="496">
        <f>[10]B!AL152</f>
        <v>2147950</v>
      </c>
      <c r="F231" s="292"/>
      <c r="G231" s="292"/>
      <c r="H231" s="292"/>
      <c r="I231" s="292"/>
      <c r="J231" s="292"/>
      <c r="K231" s="292"/>
      <c r="L231" s="292"/>
      <c r="M231" s="293"/>
      <c r="N231" s="293"/>
      <c r="O231" s="293"/>
      <c r="S231" s="292"/>
    </row>
    <row r="232" spans="1:23" x14ac:dyDescent="0.2">
      <c r="A232" s="706" t="s">
        <v>329</v>
      </c>
      <c r="B232" s="707"/>
      <c r="C232" s="432">
        <f>[10]B!C158</f>
        <v>0</v>
      </c>
      <c r="D232" s="493">
        <f>[10]B!E158</f>
        <v>0</v>
      </c>
      <c r="E232" s="495"/>
      <c r="F232" s="292"/>
      <c r="G232" s="292"/>
      <c r="H232" s="292"/>
      <c r="I232" s="292"/>
      <c r="J232" s="292"/>
      <c r="K232" s="292"/>
      <c r="L232" s="292"/>
      <c r="M232" s="293"/>
      <c r="N232" s="293"/>
      <c r="O232" s="293"/>
    </row>
    <row r="233" spans="1:23" x14ac:dyDescent="0.2">
      <c r="A233" s="528" t="s">
        <v>330</v>
      </c>
      <c r="B233" s="529"/>
      <c r="C233" s="432">
        <f>[10]B!C156</f>
        <v>674</v>
      </c>
      <c r="D233" s="493">
        <f>[10]B!E156</f>
        <v>674</v>
      </c>
      <c r="E233" s="495"/>
      <c r="F233" s="292"/>
      <c r="G233" s="292"/>
      <c r="H233" s="292"/>
      <c r="I233" s="292"/>
      <c r="J233" s="292"/>
      <c r="K233" s="292"/>
      <c r="L233" s="292"/>
      <c r="M233" s="293"/>
      <c r="N233" s="293"/>
      <c r="O233" s="293"/>
    </row>
    <row r="234" spans="1:23" x14ac:dyDescent="0.2">
      <c r="A234" s="528" t="s">
        <v>331</v>
      </c>
      <c r="B234" s="529"/>
      <c r="C234" s="432">
        <f>[10]B!C157</f>
        <v>20</v>
      </c>
      <c r="D234" s="493">
        <f>[10]B!E157</f>
        <v>17</v>
      </c>
      <c r="E234" s="495"/>
      <c r="F234" s="292"/>
      <c r="G234" s="292"/>
      <c r="H234" s="292"/>
      <c r="I234" s="292"/>
      <c r="J234" s="292"/>
      <c r="K234" s="292"/>
      <c r="L234" s="292"/>
      <c r="M234" s="293"/>
      <c r="N234" s="293"/>
      <c r="O234" s="293"/>
    </row>
    <row r="235" spans="1:23" x14ac:dyDescent="0.2">
      <c r="A235" s="706" t="s">
        <v>332</v>
      </c>
      <c r="B235" s="707"/>
      <c r="C235" s="432">
        <f>[10]B!C2960</f>
        <v>63</v>
      </c>
      <c r="D235" s="493">
        <f>[10]B!E2960</f>
        <v>63</v>
      </c>
      <c r="E235" s="117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</row>
    <row r="236" spans="1:23" x14ac:dyDescent="0.2">
      <c r="A236" s="713" t="s">
        <v>79</v>
      </c>
      <c r="B236" s="714"/>
      <c r="C236" s="435">
        <f>SUM(C228:C235)</f>
        <v>4237</v>
      </c>
      <c r="D236" s="436">
        <f>SUM(D228:D235)</f>
        <v>4009</v>
      </c>
      <c r="E236" s="437">
        <f>SUM(E228:E235)</f>
        <v>3288750</v>
      </c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</row>
    <row r="237" spans="1:23" x14ac:dyDescent="0.2">
      <c r="A237" s="305" t="s">
        <v>333</v>
      </c>
      <c r="B237" s="306"/>
      <c r="C237" s="307"/>
      <c r="D237" s="428"/>
      <c r="E237" s="428"/>
      <c r="F237" s="428"/>
      <c r="G237" s="292"/>
      <c r="H237" s="292"/>
      <c r="I237" s="292"/>
      <c r="J237" s="292"/>
      <c r="K237" s="292"/>
      <c r="L237" s="292"/>
      <c r="M237" s="292"/>
      <c r="N237" s="301"/>
      <c r="O237" s="301"/>
      <c r="P237" s="308"/>
      <c r="Q237" s="308"/>
      <c r="R237" s="308"/>
      <c r="U237" s="309"/>
      <c r="V237" s="309"/>
      <c r="W237" s="308"/>
    </row>
    <row r="238" spans="1:23" x14ac:dyDescent="0.2">
      <c r="A238" s="310"/>
      <c r="B238" s="311"/>
      <c r="C238" s="312" t="s">
        <v>157</v>
      </c>
      <c r="D238" s="428"/>
      <c r="E238" s="428"/>
      <c r="F238" s="428"/>
      <c r="G238" s="292"/>
      <c r="H238" s="292"/>
      <c r="I238" s="292"/>
      <c r="J238" s="292"/>
      <c r="K238" s="292"/>
      <c r="L238" s="292"/>
      <c r="M238" s="292"/>
      <c r="N238" s="292"/>
      <c r="O238" s="292"/>
      <c r="U238" s="308"/>
      <c r="V238" s="308"/>
    </row>
    <row r="239" spans="1:23" x14ac:dyDescent="0.2">
      <c r="A239" s="715" t="s">
        <v>334</v>
      </c>
      <c r="B239" s="313" t="s">
        <v>335</v>
      </c>
      <c r="C239" s="438"/>
      <c r="D239" s="439"/>
      <c r="E239" s="428"/>
      <c r="F239" s="428"/>
      <c r="G239" s="292"/>
      <c r="H239" s="292"/>
      <c r="I239" s="292"/>
      <c r="J239" s="292"/>
      <c r="K239" s="292"/>
      <c r="L239" s="292"/>
      <c r="M239" s="292"/>
      <c r="N239" s="292"/>
      <c r="O239" s="292"/>
      <c r="S239" s="309"/>
      <c r="T239" s="308"/>
      <c r="U239" s="308"/>
      <c r="V239" s="308"/>
    </row>
    <row r="240" spans="1:23" x14ac:dyDescent="0.2">
      <c r="A240" s="715"/>
      <c r="B240" s="313" t="s">
        <v>336</v>
      </c>
      <c r="C240" s="440">
        <v>2091</v>
      </c>
      <c r="D240" s="439"/>
      <c r="E240" s="428"/>
      <c r="F240" s="428"/>
      <c r="G240" s="292"/>
      <c r="H240" s="292"/>
      <c r="I240" s="292"/>
      <c r="J240" s="292"/>
      <c r="K240" s="292"/>
      <c r="L240" s="292"/>
      <c r="M240" s="292"/>
      <c r="N240" s="292"/>
      <c r="O240" s="292"/>
      <c r="S240" s="308"/>
      <c r="T240" s="308"/>
      <c r="U240" s="308"/>
      <c r="V240" s="308"/>
    </row>
    <row r="241" spans="1:28" x14ac:dyDescent="0.2">
      <c r="A241" s="716" t="s">
        <v>337</v>
      </c>
      <c r="B241" s="717"/>
      <c r="C241" s="441">
        <v>26949</v>
      </c>
      <c r="D241" s="439"/>
      <c r="E241" s="428"/>
      <c r="F241" s="428"/>
      <c r="G241" s="292"/>
      <c r="H241" s="292"/>
      <c r="I241" s="292"/>
      <c r="J241" s="292"/>
      <c r="K241" s="292"/>
      <c r="L241" s="292"/>
      <c r="M241" s="292"/>
      <c r="N241" s="292"/>
      <c r="O241" s="292"/>
      <c r="S241" s="308"/>
      <c r="T241" s="308"/>
    </row>
    <row r="242" spans="1:28" x14ac:dyDescent="0.2">
      <c r="A242" s="96" t="s">
        <v>338</v>
      </c>
      <c r="B242" s="315"/>
      <c r="C242" s="442"/>
      <c r="D242" s="442"/>
      <c r="E242" s="442"/>
      <c r="F242" s="442"/>
      <c r="G242" s="442"/>
      <c r="H242" s="442"/>
      <c r="I242" s="442"/>
      <c r="J242" s="442"/>
      <c r="K242" s="442"/>
    </row>
    <row r="243" spans="1:28" ht="42.75" x14ac:dyDescent="0.2">
      <c r="A243" s="718" t="s">
        <v>339</v>
      </c>
      <c r="B243" s="719"/>
      <c r="C243" s="317" t="s">
        <v>157</v>
      </c>
      <c r="D243" s="530" t="s">
        <v>340</v>
      </c>
      <c r="E243" s="318" t="s">
        <v>341</v>
      </c>
      <c r="L243" s="5" t="s">
        <v>342</v>
      </c>
    </row>
    <row r="244" spans="1:28" x14ac:dyDescent="0.2">
      <c r="A244" s="724" t="s">
        <v>343</v>
      </c>
      <c r="B244" s="319" t="s">
        <v>344</v>
      </c>
      <c r="C244" s="320">
        <v>309</v>
      </c>
      <c r="D244" s="321">
        <v>304</v>
      </c>
      <c r="E244" s="321"/>
      <c r="F244" s="208" t="str">
        <f>AA244</f>
        <v/>
      </c>
      <c r="AA244" s="271" t="str">
        <f>IF(D244&gt;C244,"Error: Las actividades totales son menores que las realizadas en beneficiarios","")</f>
        <v/>
      </c>
      <c r="AB244" s="271">
        <f>IF(D244&gt;C244,1,0)</f>
        <v>0</v>
      </c>
    </row>
    <row r="245" spans="1:28" x14ac:dyDescent="0.2">
      <c r="A245" s="725"/>
      <c r="B245" s="322" t="s">
        <v>345</v>
      </c>
      <c r="C245" s="323"/>
      <c r="D245" s="324"/>
      <c r="E245" s="324"/>
      <c r="F245" s="208" t="str">
        <f>AA245</f>
        <v/>
      </c>
      <c r="AA245" s="271" t="str">
        <f>IF(D245&gt;C245,"Error: Las actividades totales son menores que las realizadas en beneficiarios","")</f>
        <v/>
      </c>
      <c r="AB245" s="271">
        <f>IF(D245&gt;C245,1,0)</f>
        <v>0</v>
      </c>
    </row>
    <row r="246" spans="1:28" x14ac:dyDescent="0.2">
      <c r="A246" s="726"/>
      <c r="B246" s="325" t="s">
        <v>346</v>
      </c>
      <c r="C246" s="326"/>
      <c r="D246" s="327"/>
      <c r="E246" s="327"/>
      <c r="F246" s="208" t="str">
        <f>AA246</f>
        <v/>
      </c>
      <c r="AA246" s="271" t="str">
        <f>IF(D246&gt;C246,"Error: Las actividades totales son menores que las realizadas en beneficiarios","")</f>
        <v/>
      </c>
      <c r="AB246" s="271">
        <f>IF(D246&gt;C246,1,0)</f>
        <v>0</v>
      </c>
    </row>
    <row r="247" spans="1:28" x14ac:dyDescent="0.2">
      <c r="A247" s="328" t="s">
        <v>347</v>
      </c>
      <c r="B247" s="329"/>
    </row>
    <row r="248" spans="1:28" ht="38.25" x14ac:dyDescent="0.2">
      <c r="A248" s="727" t="s">
        <v>292</v>
      </c>
      <c r="B248" s="765"/>
      <c r="C248" s="581" t="s">
        <v>157</v>
      </c>
      <c r="D248" s="581" t="s">
        <v>293</v>
      </c>
      <c r="E248" s="710" t="s">
        <v>348</v>
      </c>
      <c r="F248" s="711"/>
      <c r="G248" s="710" t="s">
        <v>349</v>
      </c>
      <c r="H248" s="712"/>
      <c r="I248" s="711"/>
      <c r="J248" s="541" t="s">
        <v>296</v>
      </c>
      <c r="K248" s="546" t="s">
        <v>297</v>
      </c>
      <c r="L248" s="497" t="s">
        <v>298</v>
      </c>
      <c r="M248" s="546" t="s">
        <v>298</v>
      </c>
    </row>
    <row r="249" spans="1:28" ht="63.75" x14ac:dyDescent="0.2">
      <c r="A249" s="729"/>
      <c r="B249" s="766"/>
      <c r="C249" s="583"/>
      <c r="D249" s="583"/>
      <c r="E249" s="498" t="s">
        <v>350</v>
      </c>
      <c r="F249" s="498" t="s">
        <v>351</v>
      </c>
      <c r="G249" s="499" t="s">
        <v>352</v>
      </c>
      <c r="H249" s="499" t="s">
        <v>353</v>
      </c>
      <c r="I249" s="500" t="s">
        <v>354</v>
      </c>
      <c r="J249" s="498" t="s">
        <v>350</v>
      </c>
      <c r="K249" s="498" t="s">
        <v>351</v>
      </c>
      <c r="L249" s="501" t="s">
        <v>350</v>
      </c>
      <c r="M249" s="498" t="s">
        <v>351</v>
      </c>
    </row>
    <row r="250" spans="1:28" x14ac:dyDescent="0.2">
      <c r="A250" s="720" t="s">
        <v>355</v>
      </c>
      <c r="B250" s="763" t="s">
        <v>355</v>
      </c>
      <c r="C250" s="502">
        <f>SUM(E250:F250)</f>
        <v>3</v>
      </c>
      <c r="D250" s="503">
        <v>3</v>
      </c>
      <c r="E250" s="423"/>
      <c r="F250" s="504">
        <v>3</v>
      </c>
      <c r="G250" s="423">
        <v>3</v>
      </c>
      <c r="H250" s="505"/>
      <c r="I250" s="504"/>
      <c r="J250" s="423"/>
      <c r="K250" s="504"/>
      <c r="L250" s="506"/>
      <c r="M250" s="504"/>
    </row>
    <row r="251" spans="1:28" x14ac:dyDescent="0.2">
      <c r="A251" s="720" t="s">
        <v>356</v>
      </c>
      <c r="B251" s="763" t="s">
        <v>356</v>
      </c>
      <c r="C251" s="507">
        <f>SUM(E251:F251)</f>
        <v>0</v>
      </c>
      <c r="D251" s="508"/>
      <c r="E251" s="509"/>
      <c r="F251" s="510"/>
      <c r="G251" s="509"/>
      <c r="H251" s="445"/>
      <c r="I251" s="510"/>
      <c r="J251" s="509"/>
      <c r="K251" s="510"/>
      <c r="L251" s="511"/>
      <c r="M251" s="510"/>
    </row>
    <row r="252" spans="1:28" x14ac:dyDescent="0.2">
      <c r="A252" s="720" t="s">
        <v>357</v>
      </c>
      <c r="B252" s="763"/>
      <c r="C252" s="507">
        <f>SUM(E252:F252)</f>
        <v>0</v>
      </c>
      <c r="D252" s="508"/>
      <c r="E252" s="509"/>
      <c r="F252" s="510"/>
      <c r="G252" s="509"/>
      <c r="H252" s="445"/>
      <c r="I252" s="510"/>
      <c r="J252" s="509"/>
      <c r="K252" s="510"/>
      <c r="L252" s="511"/>
      <c r="M252" s="510"/>
    </row>
    <row r="253" spans="1:28" x14ac:dyDescent="0.2">
      <c r="A253" s="720" t="s">
        <v>358</v>
      </c>
      <c r="B253" s="763"/>
      <c r="C253" s="507">
        <f>SUM(E253:F253)</f>
        <v>0</v>
      </c>
      <c r="D253" s="508"/>
      <c r="E253" s="509"/>
      <c r="F253" s="510"/>
      <c r="G253" s="509"/>
      <c r="H253" s="445"/>
      <c r="I253" s="510"/>
      <c r="J253" s="509"/>
      <c r="K253" s="510"/>
      <c r="L253" s="511"/>
      <c r="M253" s="510"/>
    </row>
    <row r="254" spans="1:28" x14ac:dyDescent="0.2">
      <c r="A254" s="720" t="s">
        <v>359</v>
      </c>
      <c r="B254" s="763"/>
      <c r="C254" s="507">
        <f>SUM(E254:F254)</f>
        <v>0</v>
      </c>
      <c r="D254" s="508"/>
      <c r="E254" s="509"/>
      <c r="F254" s="510"/>
      <c r="G254" s="509"/>
      <c r="H254" s="445"/>
      <c r="I254" s="510"/>
      <c r="J254" s="509"/>
      <c r="K254" s="510"/>
      <c r="L254" s="511"/>
      <c r="M254" s="510"/>
    </row>
    <row r="255" spans="1:28" x14ac:dyDescent="0.2">
      <c r="A255" s="527"/>
      <c r="B255" s="545" t="s">
        <v>360</v>
      </c>
      <c r="C255" s="507">
        <f t="shared" ref="C255:I255" si="11">SUM(C250:C254)</f>
        <v>3</v>
      </c>
      <c r="D255" s="507">
        <f t="shared" si="11"/>
        <v>3</v>
      </c>
      <c r="E255" s="512">
        <f t="shared" si="11"/>
        <v>0</v>
      </c>
      <c r="F255" s="513">
        <f t="shared" si="11"/>
        <v>3</v>
      </c>
      <c r="G255" s="512">
        <f t="shared" si="11"/>
        <v>3</v>
      </c>
      <c r="H255" s="333">
        <f t="shared" si="11"/>
        <v>0</v>
      </c>
      <c r="I255" s="513">
        <f t="shared" si="11"/>
        <v>0</v>
      </c>
      <c r="J255" s="512">
        <f>SUM(J250:J254)</f>
        <v>0</v>
      </c>
      <c r="K255" s="513">
        <f>SUM(K250:K254)</f>
        <v>0</v>
      </c>
      <c r="L255" s="514">
        <f>SUM(L250:L254)</f>
        <v>0</v>
      </c>
      <c r="M255" s="513">
        <f>SUM(M250:M254)</f>
        <v>0</v>
      </c>
    </row>
    <row r="256" spans="1:28" ht="14.25" customHeight="1" x14ac:dyDescent="0.2">
      <c r="A256" s="722" t="s">
        <v>361</v>
      </c>
      <c r="B256" s="764"/>
      <c r="C256" s="507">
        <f>SUM(E256:F256)</f>
        <v>0</v>
      </c>
      <c r="D256" s="508"/>
      <c r="E256" s="509"/>
      <c r="F256" s="510"/>
      <c r="G256" s="509"/>
      <c r="H256" s="445"/>
      <c r="I256" s="510"/>
      <c r="J256" s="509"/>
      <c r="K256" s="510"/>
      <c r="L256" s="511"/>
      <c r="M256" s="510"/>
    </row>
    <row r="257" spans="1:13" x14ac:dyDescent="0.2">
      <c r="A257" s="722" t="s">
        <v>362</v>
      </c>
      <c r="B257" s="764"/>
      <c r="C257" s="507">
        <f>SUM(E257:F257)</f>
        <v>0</v>
      </c>
      <c r="D257" s="508"/>
      <c r="E257" s="509"/>
      <c r="F257" s="510"/>
      <c r="G257" s="509"/>
      <c r="H257" s="445"/>
      <c r="I257" s="510"/>
      <c r="J257" s="509"/>
      <c r="K257" s="510"/>
      <c r="L257" s="511"/>
      <c r="M257" s="510"/>
    </row>
    <row r="258" spans="1:13" ht="14.25" customHeight="1" x14ac:dyDescent="0.2">
      <c r="A258" s="722" t="s">
        <v>363</v>
      </c>
      <c r="B258" s="764"/>
      <c r="C258" s="507">
        <f>SUM(E258:F258)</f>
        <v>0</v>
      </c>
      <c r="D258" s="508"/>
      <c r="E258" s="509"/>
      <c r="F258" s="510"/>
      <c r="G258" s="509"/>
      <c r="H258" s="445"/>
      <c r="I258" s="510"/>
      <c r="J258" s="509"/>
      <c r="K258" s="510"/>
      <c r="L258" s="511"/>
      <c r="M258" s="510"/>
    </row>
    <row r="259" spans="1:13" x14ac:dyDescent="0.2">
      <c r="A259" s="735" t="s">
        <v>364</v>
      </c>
      <c r="B259" s="769"/>
      <c r="C259" s="507">
        <f t="shared" ref="C259:M259" si="12">SUM(C256:C258)</f>
        <v>0</v>
      </c>
      <c r="D259" s="507">
        <f t="shared" si="12"/>
        <v>0</v>
      </c>
      <c r="E259" s="512">
        <f t="shared" si="12"/>
        <v>0</v>
      </c>
      <c r="F259" s="513">
        <f t="shared" si="12"/>
        <v>0</v>
      </c>
      <c r="G259" s="512">
        <f t="shared" si="12"/>
        <v>0</v>
      </c>
      <c r="H259" s="333">
        <f t="shared" si="12"/>
        <v>0</v>
      </c>
      <c r="I259" s="513">
        <f t="shared" si="12"/>
        <v>0</v>
      </c>
      <c r="J259" s="512">
        <f t="shared" si="12"/>
        <v>0</v>
      </c>
      <c r="K259" s="513">
        <f t="shared" si="12"/>
        <v>0</v>
      </c>
      <c r="L259" s="514">
        <f t="shared" si="12"/>
        <v>0</v>
      </c>
      <c r="M259" s="513">
        <f t="shared" si="12"/>
        <v>0</v>
      </c>
    </row>
    <row r="260" spans="1:13" x14ac:dyDescent="0.2">
      <c r="A260" s="722" t="s">
        <v>365</v>
      </c>
      <c r="B260" s="764"/>
      <c r="C260" s="507">
        <f>SUM(E260:F260)</f>
        <v>0</v>
      </c>
      <c r="D260" s="508"/>
      <c r="E260" s="509"/>
      <c r="F260" s="510"/>
      <c r="G260" s="509"/>
      <c r="H260" s="445"/>
      <c r="I260" s="510"/>
      <c r="J260" s="509"/>
      <c r="K260" s="510"/>
      <c r="L260" s="511"/>
      <c r="M260" s="510"/>
    </row>
    <row r="261" spans="1:13" x14ac:dyDescent="0.2">
      <c r="A261" s="722" t="s">
        <v>366</v>
      </c>
      <c r="B261" s="764"/>
      <c r="C261" s="507">
        <f>SUM(E261:F261)</f>
        <v>0</v>
      </c>
      <c r="D261" s="508"/>
      <c r="E261" s="509"/>
      <c r="F261" s="510"/>
      <c r="G261" s="509"/>
      <c r="H261" s="445"/>
      <c r="I261" s="510"/>
      <c r="J261" s="509"/>
      <c r="K261" s="510"/>
      <c r="L261" s="511"/>
      <c r="M261" s="510"/>
    </row>
    <row r="262" spans="1:13" ht="14.25" customHeight="1" x14ac:dyDescent="0.2">
      <c r="A262" s="722" t="s">
        <v>367</v>
      </c>
      <c r="B262" s="764"/>
      <c r="C262" s="507">
        <f>SUM(E262:F262)</f>
        <v>0</v>
      </c>
      <c r="D262" s="508"/>
      <c r="E262" s="509"/>
      <c r="F262" s="510"/>
      <c r="G262" s="509"/>
      <c r="H262" s="445"/>
      <c r="I262" s="510"/>
      <c r="J262" s="509"/>
      <c r="K262" s="510"/>
      <c r="L262" s="511"/>
      <c r="M262" s="510"/>
    </row>
    <row r="263" spans="1:13" x14ac:dyDescent="0.2">
      <c r="A263" s="527"/>
      <c r="B263" s="515" t="s">
        <v>368</v>
      </c>
      <c r="C263" s="507">
        <f t="shared" ref="C263:I263" si="13">SUM(C260:C262)</f>
        <v>0</v>
      </c>
      <c r="D263" s="507">
        <f t="shared" si="13"/>
        <v>0</v>
      </c>
      <c r="E263" s="512">
        <f t="shared" si="13"/>
        <v>0</v>
      </c>
      <c r="F263" s="513">
        <f t="shared" si="13"/>
        <v>0</v>
      </c>
      <c r="G263" s="512">
        <f t="shared" si="13"/>
        <v>0</v>
      </c>
      <c r="H263" s="333">
        <f t="shared" si="13"/>
        <v>0</v>
      </c>
      <c r="I263" s="513">
        <f t="shared" si="13"/>
        <v>0</v>
      </c>
      <c r="J263" s="512">
        <f>SUM(J260:J262)</f>
        <v>0</v>
      </c>
      <c r="K263" s="513">
        <f>SUM(K260:K262)</f>
        <v>0</v>
      </c>
      <c r="L263" s="514">
        <f>SUM(L260:L262)</f>
        <v>0</v>
      </c>
      <c r="M263" s="513">
        <f>SUM(M260:M262)</f>
        <v>0</v>
      </c>
    </row>
    <row r="264" spans="1:13" x14ac:dyDescent="0.2">
      <c r="A264" s="722" t="s">
        <v>369</v>
      </c>
      <c r="B264" s="764"/>
      <c r="C264" s="507">
        <f>SUM(E264:F264)</f>
        <v>0</v>
      </c>
      <c r="D264" s="508"/>
      <c r="E264" s="509"/>
      <c r="F264" s="510"/>
      <c r="G264" s="509"/>
      <c r="H264" s="445"/>
      <c r="I264" s="510"/>
      <c r="J264" s="509"/>
      <c r="K264" s="510"/>
      <c r="L264" s="511"/>
      <c r="M264" s="510"/>
    </row>
    <row r="265" spans="1:13" x14ac:dyDescent="0.2">
      <c r="A265" s="731" t="s">
        <v>370</v>
      </c>
      <c r="B265" s="767"/>
      <c r="C265" s="507">
        <f>SUM(E265:F265)</f>
        <v>2</v>
      </c>
      <c r="D265" s="508">
        <v>2</v>
      </c>
      <c r="E265" s="509"/>
      <c r="F265" s="510">
        <v>2</v>
      </c>
      <c r="G265" s="509">
        <v>2</v>
      </c>
      <c r="H265" s="445"/>
      <c r="I265" s="510"/>
      <c r="J265" s="509"/>
      <c r="K265" s="510"/>
      <c r="L265" s="511"/>
      <c r="M265" s="510"/>
    </row>
    <row r="266" spans="1:13" x14ac:dyDescent="0.2">
      <c r="A266" s="722" t="s">
        <v>371</v>
      </c>
      <c r="B266" s="764"/>
      <c r="C266" s="507">
        <f>SUM(E266:F266)</f>
        <v>0</v>
      </c>
      <c r="D266" s="508"/>
      <c r="E266" s="509"/>
      <c r="F266" s="510"/>
      <c r="G266" s="509"/>
      <c r="H266" s="445"/>
      <c r="I266" s="510"/>
      <c r="J266" s="509"/>
      <c r="K266" s="510"/>
      <c r="L266" s="511"/>
      <c r="M266" s="510"/>
    </row>
    <row r="267" spans="1:13" x14ac:dyDescent="0.2">
      <c r="A267" s="527"/>
      <c r="B267" s="515" t="s">
        <v>372</v>
      </c>
      <c r="C267" s="507">
        <f t="shared" ref="C267:M267" si="14">SUM(C264:C266)</f>
        <v>2</v>
      </c>
      <c r="D267" s="507">
        <f t="shared" si="14"/>
        <v>2</v>
      </c>
      <c r="E267" s="512">
        <f t="shared" si="14"/>
        <v>0</v>
      </c>
      <c r="F267" s="513">
        <f t="shared" si="14"/>
        <v>2</v>
      </c>
      <c r="G267" s="512">
        <f t="shared" si="14"/>
        <v>2</v>
      </c>
      <c r="H267" s="333">
        <f t="shared" si="14"/>
        <v>0</v>
      </c>
      <c r="I267" s="513">
        <f t="shared" si="14"/>
        <v>0</v>
      </c>
      <c r="J267" s="512">
        <f t="shared" si="14"/>
        <v>0</v>
      </c>
      <c r="K267" s="513">
        <f t="shared" si="14"/>
        <v>0</v>
      </c>
      <c r="L267" s="514">
        <f t="shared" si="14"/>
        <v>0</v>
      </c>
      <c r="M267" s="513">
        <f t="shared" si="14"/>
        <v>0</v>
      </c>
    </row>
    <row r="268" spans="1:13" x14ac:dyDescent="0.2">
      <c r="A268" s="733" t="s">
        <v>373</v>
      </c>
      <c r="B268" s="768" t="s">
        <v>374</v>
      </c>
      <c r="C268" s="507">
        <f t="shared" ref="C268:C275" si="15">SUM(E268:F268)</f>
        <v>8</v>
      </c>
      <c r="D268" s="508">
        <v>8</v>
      </c>
      <c r="E268" s="509"/>
      <c r="F268" s="510">
        <v>8</v>
      </c>
      <c r="G268" s="509">
        <v>8</v>
      </c>
      <c r="H268" s="445"/>
      <c r="I268" s="510"/>
      <c r="J268" s="509"/>
      <c r="K268" s="510"/>
      <c r="L268" s="511"/>
      <c r="M268" s="510"/>
    </row>
    <row r="269" spans="1:13" x14ac:dyDescent="0.2">
      <c r="A269" s="733" t="s">
        <v>375</v>
      </c>
      <c r="B269" s="768" t="s">
        <v>375</v>
      </c>
      <c r="C269" s="507">
        <f t="shared" si="15"/>
        <v>0</v>
      </c>
      <c r="D269" s="508">
        <v>0</v>
      </c>
      <c r="E269" s="509"/>
      <c r="F269" s="510">
        <v>0</v>
      </c>
      <c r="G269" s="509">
        <v>0</v>
      </c>
      <c r="H269" s="445"/>
      <c r="I269" s="510"/>
      <c r="J269" s="509"/>
      <c r="K269" s="510"/>
      <c r="L269" s="511"/>
      <c r="M269" s="510"/>
    </row>
    <row r="270" spans="1:13" x14ac:dyDescent="0.2">
      <c r="A270" s="733" t="s">
        <v>376</v>
      </c>
      <c r="B270" s="768" t="s">
        <v>376</v>
      </c>
      <c r="C270" s="507">
        <f t="shared" si="15"/>
        <v>0</v>
      </c>
      <c r="D270" s="508">
        <v>0</v>
      </c>
      <c r="E270" s="509"/>
      <c r="F270" s="510">
        <v>0</v>
      </c>
      <c r="G270" s="509">
        <v>0</v>
      </c>
      <c r="H270" s="445"/>
      <c r="I270" s="510"/>
      <c r="J270" s="509"/>
      <c r="K270" s="510"/>
      <c r="L270" s="511"/>
      <c r="M270" s="510"/>
    </row>
    <row r="271" spans="1:13" ht="14.25" customHeight="1" x14ac:dyDescent="0.2">
      <c r="A271" s="737" t="s">
        <v>377</v>
      </c>
      <c r="B271" s="770"/>
      <c r="C271" s="507">
        <f t="shared" si="15"/>
        <v>19</v>
      </c>
      <c r="D271" s="508">
        <v>19</v>
      </c>
      <c r="E271" s="509"/>
      <c r="F271" s="510">
        <v>19</v>
      </c>
      <c r="G271" s="509">
        <v>19</v>
      </c>
      <c r="H271" s="445"/>
      <c r="I271" s="510"/>
      <c r="J271" s="509"/>
      <c r="K271" s="510"/>
      <c r="L271" s="511"/>
      <c r="M271" s="510"/>
    </row>
    <row r="272" spans="1:13" x14ac:dyDescent="0.2">
      <c r="A272" s="737" t="s">
        <v>378</v>
      </c>
      <c r="B272" s="770" t="s">
        <v>378</v>
      </c>
      <c r="C272" s="507">
        <f t="shared" si="15"/>
        <v>2</v>
      </c>
      <c r="D272" s="508">
        <v>2</v>
      </c>
      <c r="E272" s="509"/>
      <c r="F272" s="510">
        <v>2</v>
      </c>
      <c r="G272" s="509">
        <v>2</v>
      </c>
      <c r="H272" s="445"/>
      <c r="I272" s="510"/>
      <c r="J272" s="509"/>
      <c r="K272" s="510"/>
      <c r="L272" s="511"/>
      <c r="M272" s="510"/>
    </row>
    <row r="273" spans="1:13" x14ac:dyDescent="0.2">
      <c r="A273" s="722" t="s">
        <v>379</v>
      </c>
      <c r="B273" s="764"/>
      <c r="C273" s="507">
        <f t="shared" si="15"/>
        <v>0</v>
      </c>
      <c r="D273" s="508">
        <v>0</v>
      </c>
      <c r="E273" s="509"/>
      <c r="F273" s="510">
        <v>0</v>
      </c>
      <c r="G273" s="509">
        <v>0</v>
      </c>
      <c r="H273" s="445"/>
      <c r="I273" s="510"/>
      <c r="J273" s="509"/>
      <c r="K273" s="510"/>
      <c r="L273" s="511"/>
      <c r="M273" s="510"/>
    </row>
    <row r="274" spans="1:13" ht="14.25" customHeight="1" x14ac:dyDescent="0.2">
      <c r="A274" s="737" t="s">
        <v>380</v>
      </c>
      <c r="B274" s="770" t="s">
        <v>380</v>
      </c>
      <c r="C274" s="507">
        <f t="shared" si="15"/>
        <v>0</v>
      </c>
      <c r="D274" s="508">
        <v>0</v>
      </c>
      <c r="E274" s="509"/>
      <c r="F274" s="510">
        <v>0</v>
      </c>
      <c r="G274" s="509">
        <v>0</v>
      </c>
      <c r="H274" s="445"/>
      <c r="I274" s="510"/>
      <c r="J274" s="509"/>
      <c r="K274" s="510"/>
      <c r="L274" s="511"/>
      <c r="M274" s="510"/>
    </row>
    <row r="275" spans="1:13" ht="14.25" customHeight="1" x14ac:dyDescent="0.2">
      <c r="A275" s="737" t="s">
        <v>37</v>
      </c>
      <c r="B275" s="770" t="s">
        <v>37</v>
      </c>
      <c r="C275" s="507">
        <f t="shared" si="15"/>
        <v>0</v>
      </c>
      <c r="D275" s="508">
        <v>0</v>
      </c>
      <c r="E275" s="509"/>
      <c r="F275" s="510">
        <v>0</v>
      </c>
      <c r="G275" s="509">
        <v>0</v>
      </c>
      <c r="H275" s="445"/>
      <c r="I275" s="510"/>
      <c r="J275" s="509"/>
      <c r="K275" s="510"/>
      <c r="L275" s="511"/>
      <c r="M275" s="510"/>
    </row>
    <row r="276" spans="1:13" x14ac:dyDescent="0.2">
      <c r="A276" s="525"/>
      <c r="B276" s="515" t="s">
        <v>381</v>
      </c>
      <c r="C276" s="507">
        <f t="shared" ref="C276:M276" si="16">SUM(C268:C275)</f>
        <v>29</v>
      </c>
      <c r="D276" s="507">
        <f t="shared" si="16"/>
        <v>29</v>
      </c>
      <c r="E276" s="512">
        <f t="shared" si="16"/>
        <v>0</v>
      </c>
      <c r="F276" s="513">
        <f t="shared" si="16"/>
        <v>29</v>
      </c>
      <c r="G276" s="512">
        <f t="shared" si="16"/>
        <v>29</v>
      </c>
      <c r="H276" s="333">
        <f t="shared" si="16"/>
        <v>0</v>
      </c>
      <c r="I276" s="513">
        <f t="shared" si="16"/>
        <v>0</v>
      </c>
      <c r="J276" s="512">
        <f t="shared" si="16"/>
        <v>0</v>
      </c>
      <c r="K276" s="513">
        <f t="shared" si="16"/>
        <v>0</v>
      </c>
      <c r="L276" s="514">
        <f t="shared" si="16"/>
        <v>0</v>
      </c>
      <c r="M276" s="513">
        <f t="shared" si="16"/>
        <v>0</v>
      </c>
    </row>
    <row r="277" spans="1:13" x14ac:dyDescent="0.2">
      <c r="A277" s="731" t="s">
        <v>382</v>
      </c>
      <c r="B277" s="767"/>
      <c r="C277" s="507">
        <f t="shared" ref="C277:C282" si="17">SUM(E277:F277)</f>
        <v>0</v>
      </c>
      <c r="D277" s="508"/>
      <c r="E277" s="509"/>
      <c r="F277" s="510"/>
      <c r="G277" s="509"/>
      <c r="H277" s="445"/>
      <c r="I277" s="510"/>
      <c r="J277" s="509"/>
      <c r="K277" s="510"/>
      <c r="L277" s="511"/>
      <c r="M277" s="510"/>
    </row>
    <row r="278" spans="1:13" x14ac:dyDescent="0.2">
      <c r="A278" s="731" t="s">
        <v>383</v>
      </c>
      <c r="B278" s="767"/>
      <c r="C278" s="507">
        <f t="shared" si="17"/>
        <v>0</v>
      </c>
      <c r="D278" s="508"/>
      <c r="E278" s="509"/>
      <c r="F278" s="510"/>
      <c r="G278" s="509"/>
      <c r="H278" s="445"/>
      <c r="I278" s="510"/>
      <c r="J278" s="509"/>
      <c r="K278" s="510"/>
      <c r="L278" s="511"/>
      <c r="M278" s="510"/>
    </row>
    <row r="279" spans="1:13" x14ac:dyDescent="0.2">
      <c r="A279" s="731" t="s">
        <v>384</v>
      </c>
      <c r="B279" s="767"/>
      <c r="C279" s="507">
        <f t="shared" si="17"/>
        <v>0</v>
      </c>
      <c r="D279" s="508"/>
      <c r="E279" s="509"/>
      <c r="F279" s="510"/>
      <c r="G279" s="509"/>
      <c r="H279" s="445"/>
      <c r="I279" s="510"/>
      <c r="J279" s="509"/>
      <c r="K279" s="510"/>
      <c r="L279" s="511"/>
      <c r="M279" s="510"/>
    </row>
    <row r="280" spans="1:13" x14ac:dyDescent="0.2">
      <c r="A280" s="722" t="s">
        <v>385</v>
      </c>
      <c r="B280" s="764"/>
      <c r="C280" s="507">
        <f t="shared" si="17"/>
        <v>0</v>
      </c>
      <c r="D280" s="508"/>
      <c r="E280" s="509"/>
      <c r="F280" s="510"/>
      <c r="G280" s="509"/>
      <c r="H280" s="445"/>
      <c r="I280" s="510"/>
      <c r="J280" s="509"/>
      <c r="K280" s="510"/>
      <c r="L280" s="511"/>
      <c r="M280" s="510"/>
    </row>
    <row r="281" spans="1:13" ht="14.25" customHeight="1" x14ac:dyDescent="0.2">
      <c r="A281" s="722" t="s">
        <v>386</v>
      </c>
      <c r="B281" s="764"/>
      <c r="C281" s="507">
        <f t="shared" si="17"/>
        <v>1</v>
      </c>
      <c r="D281" s="508">
        <v>1</v>
      </c>
      <c r="E281" s="509"/>
      <c r="F281" s="510">
        <v>1</v>
      </c>
      <c r="G281" s="509">
        <v>1</v>
      </c>
      <c r="H281" s="445"/>
      <c r="I281" s="510"/>
      <c r="J281" s="509"/>
      <c r="K281" s="510"/>
      <c r="L281" s="511"/>
      <c r="M281" s="510"/>
    </row>
    <row r="282" spans="1:13" ht="14.25" customHeight="1" x14ac:dyDescent="0.2">
      <c r="A282" s="722" t="s">
        <v>387</v>
      </c>
      <c r="B282" s="764"/>
      <c r="C282" s="507">
        <f t="shared" si="17"/>
        <v>26</v>
      </c>
      <c r="D282" s="508">
        <v>26</v>
      </c>
      <c r="E282" s="509"/>
      <c r="F282" s="510">
        <v>26</v>
      </c>
      <c r="G282" s="509">
        <v>26</v>
      </c>
      <c r="H282" s="445"/>
      <c r="I282" s="510"/>
      <c r="J282" s="509"/>
      <c r="K282" s="510"/>
      <c r="L282" s="511"/>
      <c r="M282" s="510"/>
    </row>
    <row r="283" spans="1:13" x14ac:dyDescent="0.2">
      <c r="A283" s="525"/>
      <c r="B283" s="515" t="s">
        <v>388</v>
      </c>
      <c r="C283" s="507">
        <f t="shared" ref="C283:M283" si="18">SUM(C277:C282)</f>
        <v>27</v>
      </c>
      <c r="D283" s="507">
        <f t="shared" si="18"/>
        <v>27</v>
      </c>
      <c r="E283" s="512">
        <f t="shared" si="18"/>
        <v>0</v>
      </c>
      <c r="F283" s="513">
        <f t="shared" si="18"/>
        <v>27</v>
      </c>
      <c r="G283" s="512">
        <f t="shared" si="18"/>
        <v>27</v>
      </c>
      <c r="H283" s="333">
        <f t="shared" si="18"/>
        <v>0</v>
      </c>
      <c r="I283" s="513">
        <f t="shared" si="18"/>
        <v>0</v>
      </c>
      <c r="J283" s="512">
        <f t="shared" si="18"/>
        <v>0</v>
      </c>
      <c r="K283" s="513">
        <f t="shared" si="18"/>
        <v>0</v>
      </c>
      <c r="L283" s="514">
        <f t="shared" si="18"/>
        <v>0</v>
      </c>
      <c r="M283" s="513">
        <f t="shared" si="18"/>
        <v>0</v>
      </c>
    </row>
    <row r="284" spans="1:13" x14ac:dyDescent="0.2">
      <c r="A284" s="722" t="s">
        <v>141</v>
      </c>
      <c r="B284" s="764" t="s">
        <v>141</v>
      </c>
      <c r="C284" s="507">
        <f>SUM(E284:F284)</f>
        <v>1</v>
      </c>
      <c r="D284" s="516">
        <v>1</v>
      </c>
      <c r="E284" s="509"/>
      <c r="F284" s="510">
        <v>1</v>
      </c>
      <c r="G284" s="509">
        <v>1</v>
      </c>
      <c r="H284" s="445"/>
      <c r="I284" s="510"/>
      <c r="J284" s="509"/>
      <c r="K284" s="510"/>
      <c r="L284" s="511"/>
      <c r="M284" s="510"/>
    </row>
    <row r="285" spans="1:13" x14ac:dyDescent="0.2">
      <c r="A285" s="722" t="s">
        <v>143</v>
      </c>
      <c r="B285" s="764" t="s">
        <v>143</v>
      </c>
      <c r="C285" s="507">
        <f>SUM(E285:F285)</f>
        <v>0</v>
      </c>
      <c r="D285" s="516"/>
      <c r="E285" s="509"/>
      <c r="F285" s="510"/>
      <c r="G285" s="509"/>
      <c r="H285" s="445"/>
      <c r="I285" s="510"/>
      <c r="J285" s="509"/>
      <c r="K285" s="510"/>
      <c r="L285" s="511"/>
      <c r="M285" s="510"/>
    </row>
    <row r="286" spans="1:13" x14ac:dyDescent="0.2">
      <c r="A286" s="722" t="s">
        <v>282</v>
      </c>
      <c r="B286" s="764"/>
      <c r="C286" s="507">
        <f>SUM(E286:F286)</f>
        <v>0</v>
      </c>
      <c r="D286" s="516"/>
      <c r="E286" s="517"/>
      <c r="F286" s="518"/>
      <c r="G286" s="517"/>
      <c r="H286" s="446"/>
      <c r="I286" s="518"/>
      <c r="J286" s="517"/>
      <c r="K286" s="518"/>
      <c r="L286" s="519"/>
      <c r="M286" s="518"/>
    </row>
    <row r="287" spans="1:13" x14ac:dyDescent="0.2">
      <c r="A287" s="722" t="s">
        <v>283</v>
      </c>
      <c r="B287" s="764"/>
      <c r="C287" s="507">
        <f>SUM(E287:F287)</f>
        <v>0</v>
      </c>
      <c r="D287" s="516"/>
      <c r="E287" s="517"/>
      <c r="F287" s="518"/>
      <c r="G287" s="517"/>
      <c r="H287" s="446"/>
      <c r="I287" s="518"/>
      <c r="J287" s="517"/>
      <c r="K287" s="518"/>
      <c r="L287" s="519"/>
      <c r="M287" s="518"/>
    </row>
    <row r="288" spans="1:13" x14ac:dyDescent="0.2">
      <c r="A288" s="337"/>
      <c r="B288" s="338" t="s">
        <v>389</v>
      </c>
      <c r="C288" s="520">
        <f t="shared" ref="C288:M288" si="19">SUM(C284:C287)</f>
        <v>1</v>
      </c>
      <c r="D288" s="520">
        <f t="shared" si="19"/>
        <v>1</v>
      </c>
      <c r="E288" s="512">
        <f t="shared" si="19"/>
        <v>0</v>
      </c>
      <c r="F288" s="513">
        <f t="shared" si="19"/>
        <v>1</v>
      </c>
      <c r="G288" s="512">
        <f t="shared" si="19"/>
        <v>1</v>
      </c>
      <c r="H288" s="333">
        <f t="shared" si="19"/>
        <v>0</v>
      </c>
      <c r="I288" s="513">
        <f t="shared" si="19"/>
        <v>0</v>
      </c>
      <c r="J288" s="512">
        <f t="shared" si="19"/>
        <v>0</v>
      </c>
      <c r="K288" s="513">
        <f t="shared" si="19"/>
        <v>0</v>
      </c>
      <c r="L288" s="514">
        <f t="shared" si="19"/>
        <v>0</v>
      </c>
      <c r="M288" s="513">
        <f t="shared" si="19"/>
        <v>0</v>
      </c>
    </row>
    <row r="289" spans="1:13" x14ac:dyDescent="0.2">
      <c r="A289" s="339"/>
      <c r="B289" s="340" t="s">
        <v>157</v>
      </c>
      <c r="C289" s="521">
        <f t="shared" ref="C289:M289" si="20">SUM(C255+C259+C263+C267+C276+C283+C288)</f>
        <v>62</v>
      </c>
      <c r="D289" s="521">
        <f t="shared" si="20"/>
        <v>62</v>
      </c>
      <c r="E289" s="521">
        <f t="shared" si="20"/>
        <v>0</v>
      </c>
      <c r="F289" s="521">
        <f t="shared" si="20"/>
        <v>62</v>
      </c>
      <c r="G289" s="521">
        <f t="shared" si="20"/>
        <v>62</v>
      </c>
      <c r="H289" s="521">
        <f t="shared" si="20"/>
        <v>0</v>
      </c>
      <c r="I289" s="521">
        <f t="shared" si="20"/>
        <v>0</v>
      </c>
      <c r="J289" s="521">
        <f t="shared" si="20"/>
        <v>0</v>
      </c>
      <c r="K289" s="521">
        <f t="shared" si="20"/>
        <v>0</v>
      </c>
      <c r="L289" s="522">
        <f t="shared" si="20"/>
        <v>0</v>
      </c>
      <c r="M289" s="521">
        <f t="shared" si="20"/>
        <v>0</v>
      </c>
    </row>
    <row r="290" spans="1:13" x14ac:dyDescent="0.2">
      <c r="A290" s="96" t="s">
        <v>390</v>
      </c>
    </row>
    <row r="291" spans="1:13" ht="14.25" customHeight="1" x14ac:dyDescent="0.2">
      <c r="A291" s="693" t="s">
        <v>391</v>
      </c>
      <c r="B291" s="694"/>
      <c r="C291" s="581" t="s">
        <v>79</v>
      </c>
      <c r="D291" s="747" t="s">
        <v>392</v>
      </c>
      <c r="E291" s="748"/>
      <c r="F291" s="748"/>
      <c r="G291" s="748"/>
      <c r="H291" s="748"/>
      <c r="I291" s="749"/>
      <c r="J291" s="739" t="s">
        <v>176</v>
      </c>
    </row>
    <row r="292" spans="1:13" ht="28.5" x14ac:dyDescent="0.2">
      <c r="A292" s="695"/>
      <c r="B292" s="696"/>
      <c r="C292" s="583"/>
      <c r="D292" s="342" t="s">
        <v>393</v>
      </c>
      <c r="E292" s="343" t="s">
        <v>394</v>
      </c>
      <c r="F292" s="344" t="s">
        <v>395</v>
      </c>
      <c r="G292" s="344" t="s">
        <v>396</v>
      </c>
      <c r="H292" s="344" t="s">
        <v>397</v>
      </c>
      <c r="I292" s="345" t="s">
        <v>398</v>
      </c>
      <c r="J292" s="740"/>
    </row>
    <row r="293" spans="1:13" x14ac:dyDescent="0.2">
      <c r="A293" s="741" t="s">
        <v>399</v>
      </c>
      <c r="B293" s="742"/>
      <c r="C293" s="346">
        <f>SUM(D293:I293)</f>
        <v>0</v>
      </c>
      <c r="D293" s="347"/>
      <c r="E293" s="348"/>
      <c r="F293" s="348"/>
      <c r="G293" s="348"/>
      <c r="H293" s="348"/>
      <c r="I293" s="349"/>
      <c r="J293" s="350"/>
    </row>
    <row r="294" spans="1:13" x14ac:dyDescent="0.2">
      <c r="A294" s="743" t="s">
        <v>400</v>
      </c>
      <c r="B294" s="744"/>
      <c r="C294" s="351">
        <f>SUM(D294:I294)</f>
        <v>0</v>
      </c>
      <c r="D294" s="352"/>
      <c r="E294" s="353"/>
      <c r="F294" s="353"/>
      <c r="G294" s="353"/>
      <c r="H294" s="353"/>
      <c r="I294" s="354"/>
      <c r="J294" s="355"/>
    </row>
    <row r="295" spans="1:13" x14ac:dyDescent="0.2">
      <c r="A295" s="745" t="s">
        <v>401</v>
      </c>
      <c r="B295" s="746"/>
      <c r="C295" s="356">
        <f>SUM(D295:E295)</f>
        <v>0</v>
      </c>
      <c r="D295" s="357"/>
      <c r="E295" s="358"/>
      <c r="F295" s="359"/>
      <c r="G295" s="359"/>
      <c r="H295" s="359"/>
      <c r="I295" s="360"/>
      <c r="J295" s="361"/>
    </row>
  </sheetData>
  <mergeCells count="201">
    <mergeCell ref="J291:J292"/>
    <mergeCell ref="A293:B293"/>
    <mergeCell ref="A294:B294"/>
    <mergeCell ref="A295:B295"/>
    <mergeCell ref="A285:B285"/>
    <mergeCell ref="A286:B286"/>
    <mergeCell ref="A287:B287"/>
    <mergeCell ref="A291:B292"/>
    <mergeCell ref="C291:C292"/>
    <mergeCell ref="D291:I291"/>
    <mergeCell ref="A278:B278"/>
    <mergeCell ref="A279:B279"/>
    <mergeCell ref="A280:B280"/>
    <mergeCell ref="A281:B281"/>
    <mergeCell ref="A282:B282"/>
    <mergeCell ref="A284:B284"/>
    <mergeCell ref="A271:B271"/>
    <mergeCell ref="A272:B272"/>
    <mergeCell ref="A273:B273"/>
    <mergeCell ref="A274:B274"/>
    <mergeCell ref="A275:B275"/>
    <mergeCell ref="A277:B277"/>
    <mergeCell ref="A264:B264"/>
    <mergeCell ref="A265:B265"/>
    <mergeCell ref="A266:B266"/>
    <mergeCell ref="A268:B268"/>
    <mergeCell ref="A269:B269"/>
    <mergeCell ref="A270:B270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6:B256"/>
    <mergeCell ref="A244:A246"/>
    <mergeCell ref="A248:B249"/>
    <mergeCell ref="C248:C249"/>
    <mergeCell ref="D248:D249"/>
    <mergeCell ref="E248:F248"/>
    <mergeCell ref="G248:I248"/>
    <mergeCell ref="A232:B232"/>
    <mergeCell ref="A235:B235"/>
    <mergeCell ref="A236:B236"/>
    <mergeCell ref="A239:A240"/>
    <mergeCell ref="A241:B241"/>
    <mergeCell ref="A243:B243"/>
    <mergeCell ref="A225:B225"/>
    <mergeCell ref="A227:B227"/>
    <mergeCell ref="A228:B228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J211:J212"/>
    <mergeCell ref="K211:K212"/>
    <mergeCell ref="L211:L212"/>
    <mergeCell ref="M211:M212"/>
    <mergeCell ref="O211:O212"/>
    <mergeCell ref="P211:P212"/>
    <mergeCell ref="H210:J210"/>
    <mergeCell ref="K210:M210"/>
    <mergeCell ref="N210:N212"/>
    <mergeCell ref="O210:P210"/>
    <mergeCell ref="Q210:Q212"/>
    <mergeCell ref="D211:D212"/>
    <mergeCell ref="E211:F211"/>
    <mergeCell ref="G211:G212"/>
    <mergeCell ref="H211:H212"/>
    <mergeCell ref="I211:I212"/>
    <mergeCell ref="A207:B207"/>
    <mergeCell ref="A208:B208"/>
    <mergeCell ref="A209:B209"/>
    <mergeCell ref="A210:B212"/>
    <mergeCell ref="C210:C212"/>
    <mergeCell ref="D210:G210"/>
    <mergeCell ref="A201:B201"/>
    <mergeCell ref="A202:A203"/>
    <mergeCell ref="A204:B204"/>
    <mergeCell ref="A205:B206"/>
    <mergeCell ref="C205:C206"/>
    <mergeCell ref="D205:D206"/>
    <mergeCell ref="A198:B199"/>
    <mergeCell ref="C198:C199"/>
    <mergeCell ref="D198:D199"/>
    <mergeCell ref="E198:E199"/>
    <mergeCell ref="F198:F199"/>
    <mergeCell ref="A200:B200"/>
    <mergeCell ref="U173:U175"/>
    <mergeCell ref="V173:V175"/>
    <mergeCell ref="E174:G174"/>
    <mergeCell ref="H174:J174"/>
    <mergeCell ref="A196:B196"/>
    <mergeCell ref="A197:F197"/>
    <mergeCell ref="L173:N174"/>
    <mergeCell ref="O173:O175"/>
    <mergeCell ref="P173:Q174"/>
    <mergeCell ref="R173:R175"/>
    <mergeCell ref="S173:S175"/>
    <mergeCell ref="T173:T175"/>
    <mergeCell ref="Q157:Q159"/>
    <mergeCell ref="R157:R159"/>
    <mergeCell ref="D158:D159"/>
    <mergeCell ref="E158:F158"/>
    <mergeCell ref="G158:G159"/>
    <mergeCell ref="H158:H159"/>
    <mergeCell ref="I158:I159"/>
    <mergeCell ref="A172:B172"/>
    <mergeCell ref="A173:B175"/>
    <mergeCell ref="C173:C175"/>
    <mergeCell ref="D173:D175"/>
    <mergeCell ref="E173:J173"/>
    <mergeCell ref="K173:K175"/>
    <mergeCell ref="K158:K159"/>
    <mergeCell ref="L158:L159"/>
    <mergeCell ref="M158:M159"/>
    <mergeCell ref="A171:B171"/>
    <mergeCell ref="A154:B154"/>
    <mergeCell ref="A155:B155"/>
    <mergeCell ref="A157:B159"/>
    <mergeCell ref="C157:C159"/>
    <mergeCell ref="D157:G157"/>
    <mergeCell ref="H157:J157"/>
    <mergeCell ref="J158:J159"/>
    <mergeCell ref="O148:O149"/>
    <mergeCell ref="P148:P149"/>
    <mergeCell ref="A150:B150"/>
    <mergeCell ref="A151:B151"/>
    <mergeCell ref="A152:B152"/>
    <mergeCell ref="A153:B153"/>
    <mergeCell ref="A147:B149"/>
    <mergeCell ref="C147:C149"/>
    <mergeCell ref="O158:O159"/>
    <mergeCell ref="P158:P159"/>
    <mergeCell ref="O147:P147"/>
    <mergeCell ref="K157:M157"/>
    <mergeCell ref="N157:N159"/>
    <mergeCell ref="O157:P157"/>
    <mergeCell ref="Q147:Q149"/>
    <mergeCell ref="R147:R149"/>
    <mergeCell ref="D148:D149"/>
    <mergeCell ref="E148:F148"/>
    <mergeCell ref="G148:G149"/>
    <mergeCell ref="H148:H149"/>
    <mergeCell ref="I148:I149"/>
    <mergeCell ref="J148:J149"/>
    <mergeCell ref="K148:K149"/>
    <mergeCell ref="D147:G147"/>
    <mergeCell ref="H147:J147"/>
    <mergeCell ref="K147:M147"/>
    <mergeCell ref="N147:N149"/>
    <mergeCell ref="L148:L149"/>
    <mergeCell ref="M148:M149"/>
    <mergeCell ref="A134:B134"/>
    <mergeCell ref="A138:A141"/>
    <mergeCell ref="A144:B144"/>
    <mergeCell ref="A145:B145"/>
    <mergeCell ref="R118:R120"/>
    <mergeCell ref="S118:S120"/>
    <mergeCell ref="D119:D120"/>
    <mergeCell ref="E119:F119"/>
    <mergeCell ref="G119:G120"/>
    <mergeCell ref="H119:H120"/>
    <mergeCell ref="I119:I120"/>
    <mergeCell ref="J119:J120"/>
    <mergeCell ref="K119:K120"/>
    <mergeCell ref="L119:L120"/>
    <mergeCell ref="D118:G118"/>
    <mergeCell ref="H118:J118"/>
    <mergeCell ref="K118:M118"/>
    <mergeCell ref="N118:N120"/>
    <mergeCell ref="O118:P118"/>
    <mergeCell ref="Q118:Q120"/>
    <mergeCell ref="M119:M120"/>
    <mergeCell ref="O119:O120"/>
    <mergeCell ref="P119:P120"/>
    <mergeCell ref="A8:C8"/>
    <mergeCell ref="A57:B57"/>
    <mergeCell ref="A85:B85"/>
    <mergeCell ref="A95:B95"/>
    <mergeCell ref="A100:B100"/>
    <mergeCell ref="A118:B120"/>
    <mergeCell ref="C118:C120"/>
    <mergeCell ref="A121:B121"/>
    <mergeCell ref="A127:A130"/>
  </mergeCells>
  <dataValidations count="1">
    <dataValidation allowBlank="1" showInputMessage="1" showErrorMessage="1" errorTitle="ERROR" error="Por favor ingrese solo Números." sqref="A213:A227 B229:B243 L16:R124 A198:A210 B226 B198:J209 W153:XFD209 S153:V173 R125:R147 E1:XFD15 S16:XFD152 K191:K209 A236:A1048576 E172:K190 E191:J197 B290:J1048576 K210:XFD1048576 C210:J289 B247:B289 L172:Q209 S176:V209 E155:Q171 R160:R209 A1:D197 E16:K154 L125:Q154 R150:R157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opLeftCell="A107" zoomScale="80" zoomScaleNormal="80" workbookViewId="0">
      <selection activeCell="B124" sqref="B124"/>
    </sheetView>
  </sheetViews>
  <sheetFormatPr baseColWidth="10" defaultColWidth="11.42578125" defaultRowHeight="14.25" x14ac:dyDescent="0.2"/>
  <cols>
    <col min="1" max="1" width="59.140625" style="5" customWidth="1"/>
    <col min="2" max="2" width="113.5703125" style="4" bestFit="1" customWidth="1"/>
    <col min="3" max="3" width="24.5703125" style="5" customWidth="1"/>
    <col min="4" max="4" width="20.7109375" style="5" customWidth="1"/>
    <col min="5" max="5" width="22" style="5" customWidth="1"/>
    <col min="6" max="6" width="18.42578125" style="5" customWidth="1"/>
    <col min="7" max="7" width="19.7109375" style="5" customWidth="1"/>
    <col min="8" max="9" width="15.7109375" style="5" customWidth="1"/>
    <col min="10" max="10" width="16.7109375" style="5" customWidth="1"/>
    <col min="11" max="11" width="17" style="5" customWidth="1"/>
    <col min="12" max="12" width="21.42578125" style="5" customWidth="1"/>
    <col min="13" max="13" width="18.28515625" style="5" customWidth="1"/>
    <col min="14" max="15" width="19.42578125" style="5" customWidth="1"/>
    <col min="16" max="16" width="19.7109375" style="5" customWidth="1"/>
    <col min="17" max="17" width="14.7109375" style="5" customWidth="1"/>
    <col min="18" max="18" width="22" style="5" customWidth="1"/>
    <col min="19" max="22" width="22.7109375" style="5" customWidth="1"/>
    <col min="23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x14ac:dyDescent="0.2">
      <c r="A1" s="1" t="s">
        <v>0</v>
      </c>
      <c r="B1" s="2"/>
    </row>
    <row r="2" spans="1:14" s="3" customFormat="1" x14ac:dyDescent="0.2">
      <c r="A2" s="1" t="str">
        <f>CONCATENATE("COMUNA: ",[11]NOMBRE!B2," - ","( ",[11]NOMBRE!C2,[11]NOMBRE!D2,[11]NOMBRE!E2,[11]NOMBRE!F2,[11]NOMBRE!G2," )")</f>
        <v>COMUNA: LINARES - ( 07401 )</v>
      </c>
      <c r="B2" s="2"/>
    </row>
    <row r="3" spans="1:14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</row>
    <row r="4" spans="1:14" x14ac:dyDescent="0.2">
      <c r="A4" s="1" t="str">
        <f>CONCATENATE("MES: ",[11]NOMBRE!B6," - ","( ",[11]NOMBRE!C6,[11]NOMBRE!D6," )")</f>
        <v>MES: OCTUBRE - ( 10 )</v>
      </c>
    </row>
    <row r="5" spans="1:14" s="3" customFormat="1" x14ac:dyDescent="0.2">
      <c r="A5" s="1" t="str">
        <f>CONCATENATE("AÑO: ",[11]NOMBRE!B7)</f>
        <v>AÑO: 2023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x14ac:dyDescent="0.2">
      <c r="A6" s="1"/>
      <c r="B6" s="6"/>
      <c r="C6" s="7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x14ac:dyDescent="0.2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x14ac:dyDescent="0.2">
      <c r="A8" s="571" t="s">
        <v>2</v>
      </c>
      <c r="B8" s="571"/>
      <c r="C8" s="57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8.25" x14ac:dyDescent="0.2">
      <c r="A9" s="84" t="s">
        <v>402</v>
      </c>
      <c r="B9" s="8" t="s">
        <v>403</v>
      </c>
      <c r="C9" s="539" t="s">
        <v>5</v>
      </c>
      <c r="D9" s="539" t="s">
        <v>6</v>
      </c>
      <c r="E9" s="539" t="s">
        <v>7</v>
      </c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x14ac:dyDescent="0.2">
      <c r="A10" s="447"/>
      <c r="B10" s="448" t="s">
        <v>404</v>
      </c>
      <c r="C10" s="40">
        <f>SUM(C11:C17)</f>
        <v>11600</v>
      </c>
      <c r="D10" s="40">
        <f>SUM(D11:D17)</f>
        <v>11452</v>
      </c>
      <c r="E10" s="449">
        <f>SUM(E11:E17)</f>
        <v>104376640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x14ac:dyDescent="0.2">
      <c r="A11" s="362"/>
      <c r="B11" s="450" t="s">
        <v>9</v>
      </c>
      <c r="C11" s="451">
        <f>[11]B!C56</f>
        <v>0</v>
      </c>
      <c r="D11" s="451">
        <f>[11]B!E56</f>
        <v>0</v>
      </c>
      <c r="E11" s="452">
        <f>[11]B!AL56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">
      <c r="A12" s="362"/>
      <c r="B12" s="363" t="s">
        <v>10</v>
      </c>
      <c r="C12" s="16">
        <f>SUM([11]B!C$6:C$53)</f>
        <v>6623</v>
      </c>
      <c r="D12" s="16">
        <f>SUM([11]B!E$6:E$53)</f>
        <v>6623</v>
      </c>
      <c r="E12" s="17">
        <f>SUM([11]B!AL$6:AL$53)</f>
        <v>59938150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x14ac:dyDescent="0.2">
      <c r="A13" s="362"/>
      <c r="B13" s="363" t="s">
        <v>11</v>
      </c>
      <c r="C13" s="16">
        <f>[11]B!C58</f>
        <v>4715</v>
      </c>
      <c r="D13" s="16">
        <f>[11]B!E58</f>
        <v>4567</v>
      </c>
      <c r="E13" s="17">
        <f>[11]B!AL58</f>
        <v>41331350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28.5" x14ac:dyDescent="0.2">
      <c r="A14" s="362"/>
      <c r="B14" s="363" t="s">
        <v>12</v>
      </c>
      <c r="C14" s="16">
        <f>[11]B!C57</f>
        <v>110</v>
      </c>
      <c r="D14" s="16">
        <f>[11]B!E57</f>
        <v>110</v>
      </c>
      <c r="E14" s="17">
        <f>[11]B!AL57</f>
        <v>1846900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">
      <c r="A15" s="362"/>
      <c r="B15" s="363" t="s">
        <v>13</v>
      </c>
      <c r="C15" s="16">
        <f>[11]B!C$121</f>
        <v>148</v>
      </c>
      <c r="D15" s="16">
        <f>[11]B!E$121</f>
        <v>148</v>
      </c>
      <c r="E15" s="17">
        <f>[11]B!AL$121</f>
        <v>1114440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x14ac:dyDescent="0.2">
      <c r="A16" s="364"/>
      <c r="B16" s="365" t="s">
        <v>14</v>
      </c>
      <c r="C16" s="16">
        <f>+[11]B!C$128</f>
        <v>0</v>
      </c>
      <c r="D16" s="16">
        <f>+[11]B!E$128</f>
        <v>0</v>
      </c>
      <c r="E16" s="17">
        <f>+[11]B!AL$128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2">
      <c r="A17" s="366" t="s">
        <v>15</v>
      </c>
      <c r="B17" s="367" t="s">
        <v>16</v>
      </c>
      <c r="C17" s="22">
        <f>[11]B!C$1246</f>
        <v>4</v>
      </c>
      <c r="D17" s="22">
        <f>[11]B!E$1246</f>
        <v>4</v>
      </c>
      <c r="E17" s="23">
        <f>[11]B!AL$1246</f>
        <v>145800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x14ac:dyDescent="0.2">
      <c r="A18" s="24"/>
      <c r="B18" s="25" t="s">
        <v>17</v>
      </c>
      <c r="C18" s="26">
        <f>SUM(C19:C29)</f>
        <v>3371</v>
      </c>
      <c r="D18" s="26">
        <f>SUM(D19:D29)</f>
        <v>3364</v>
      </c>
      <c r="E18" s="27">
        <f>SUM(E19:E29)</f>
        <v>6809570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x14ac:dyDescent="0.2">
      <c r="A19" s="368" t="s">
        <v>18</v>
      </c>
      <c r="B19" s="369" t="s">
        <v>19</v>
      </c>
      <c r="C19" s="30">
        <f>+[11]B!C$65</f>
        <v>1070</v>
      </c>
      <c r="D19" s="30">
        <f>+[11]B!E$65</f>
        <v>1070</v>
      </c>
      <c r="E19" s="31">
        <f>+[11]B!AL$65</f>
        <v>1508700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x14ac:dyDescent="0.2">
      <c r="A20" s="362" t="s">
        <v>20</v>
      </c>
      <c r="B20" s="363" t="s">
        <v>21</v>
      </c>
      <c r="C20" s="32">
        <f>+[11]B!C$62</f>
        <v>0</v>
      </c>
      <c r="D20" s="32">
        <f>+[11]B!E$62</f>
        <v>0</v>
      </c>
      <c r="E20" s="33">
        <f>+[11]B!AL$62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x14ac:dyDescent="0.2">
      <c r="A21" s="362" t="s">
        <v>22</v>
      </c>
      <c r="B21" s="363" t="s">
        <v>23</v>
      </c>
      <c r="C21" s="32">
        <f>+[11]B!C$63</f>
        <v>0</v>
      </c>
      <c r="D21" s="32">
        <f>+[11]B!E$63</f>
        <v>0</v>
      </c>
      <c r="E21" s="33">
        <f>+[11]B!AL$63</f>
        <v>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x14ac:dyDescent="0.2">
      <c r="A22" s="362" t="s">
        <v>24</v>
      </c>
      <c r="B22" s="363" t="s">
        <v>25</v>
      </c>
      <c r="C22" s="32">
        <f>+[11]B!C$64</f>
        <v>157</v>
      </c>
      <c r="D22" s="32">
        <f>+[11]B!E$64</f>
        <v>157</v>
      </c>
      <c r="E22" s="33">
        <f>+[11]B!AL$64</f>
        <v>301440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x14ac:dyDescent="0.2">
      <c r="A23" s="362" t="s">
        <v>26</v>
      </c>
      <c r="B23" s="363" t="s">
        <v>27</v>
      </c>
      <c r="C23" s="32">
        <f>+[11]B!C$66</f>
        <v>802</v>
      </c>
      <c r="D23" s="32">
        <f>+[11]B!E$66</f>
        <v>795</v>
      </c>
      <c r="E23" s="33">
        <f>+[11]B!AL$66</f>
        <v>1120950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x14ac:dyDescent="0.2">
      <c r="A24" s="362" t="s">
        <v>28</v>
      </c>
      <c r="B24" s="363" t="s">
        <v>29</v>
      </c>
      <c r="C24" s="32">
        <f>+[11]B!C$67</f>
        <v>513</v>
      </c>
      <c r="D24" s="32">
        <f>+[11]B!E$67</f>
        <v>513</v>
      </c>
      <c r="E24" s="33">
        <f>+[11]B!AL$67</f>
        <v>723330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x14ac:dyDescent="0.2">
      <c r="A25" s="362" t="s">
        <v>30</v>
      </c>
      <c r="B25" s="363" t="s">
        <v>31</v>
      </c>
      <c r="C25" s="32">
        <f>+[11]B!C$1242</f>
        <v>368</v>
      </c>
      <c r="D25" s="32">
        <f>+[11]B!E$1242</f>
        <v>368</v>
      </c>
      <c r="E25" s="33">
        <f>+[11]B!AL$1242</f>
        <v>1269600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x14ac:dyDescent="0.2">
      <c r="A26" s="362" t="s">
        <v>32</v>
      </c>
      <c r="B26" s="363" t="s">
        <v>33</v>
      </c>
      <c r="C26" s="32">
        <f>+[11]B!C$1243</f>
        <v>435</v>
      </c>
      <c r="D26" s="32">
        <f>+[11]B!E$1243</f>
        <v>435</v>
      </c>
      <c r="E26" s="33">
        <f>+[11]B!AL$1243</f>
        <v>1500750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x14ac:dyDescent="0.2">
      <c r="A27" s="362" t="s">
        <v>34</v>
      </c>
      <c r="B27" s="363" t="s">
        <v>35</v>
      </c>
      <c r="C27" s="32">
        <f>+[11]B!C$1244</f>
        <v>14</v>
      </c>
      <c r="D27" s="32">
        <f>+[11]B!E$1244</f>
        <v>14</v>
      </c>
      <c r="E27" s="33">
        <f>+[11]B!AL$1244</f>
        <v>192080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x14ac:dyDescent="0.2">
      <c r="A28" s="362" t="s">
        <v>36</v>
      </c>
      <c r="B28" s="363" t="s">
        <v>37</v>
      </c>
      <c r="C28" s="32">
        <f>+[11]B!C$1245</f>
        <v>12</v>
      </c>
      <c r="D28" s="32">
        <f>+[11]B!E$1245</f>
        <v>12</v>
      </c>
      <c r="E28" s="33">
        <f>+[11]B!AL$1245</f>
        <v>192720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x14ac:dyDescent="0.2">
      <c r="A29" s="362"/>
      <c r="B29" s="363" t="s">
        <v>38</v>
      </c>
      <c r="C29" s="16">
        <f>+[11]B!C$123</f>
        <v>0</v>
      </c>
      <c r="D29" s="16">
        <f>+[11]B!E$123</f>
        <v>0</v>
      </c>
      <c r="E29" s="17">
        <f>+[11]B!AL$123</f>
        <v>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x14ac:dyDescent="0.2">
      <c r="A30" s="370"/>
      <c r="B30" s="371" t="s">
        <v>39</v>
      </c>
      <c r="C30" s="36">
        <f>SUM(C31:C32)</f>
        <v>1379</v>
      </c>
      <c r="D30" s="37"/>
      <c r="E30" s="38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x14ac:dyDescent="0.2">
      <c r="A31" s="39"/>
      <c r="B31" s="363" t="s">
        <v>40</v>
      </c>
      <c r="C31" s="32">
        <f>+[11]B!C$69</f>
        <v>500</v>
      </c>
      <c r="D31" s="37"/>
      <c r="E31" s="38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x14ac:dyDescent="0.2">
      <c r="A32" s="39"/>
      <c r="B32" s="363" t="s">
        <v>41</v>
      </c>
      <c r="C32" s="32">
        <f>+[11]B!C$70</f>
        <v>879</v>
      </c>
      <c r="D32" s="37"/>
      <c r="E32" s="38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x14ac:dyDescent="0.2">
      <c r="A33" s="24"/>
      <c r="B33" s="25" t="s">
        <v>405</v>
      </c>
      <c r="C33" s="26">
        <f>SUM(C34:C35)</f>
        <v>0</v>
      </c>
      <c r="D33" s="40">
        <f>SUM(D34:D35)</f>
        <v>0</v>
      </c>
      <c r="E33" s="41">
        <f>SUM(E34:E35)</f>
        <v>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x14ac:dyDescent="0.2">
      <c r="A34" s="372" t="s">
        <v>43</v>
      </c>
      <c r="B34" s="369" t="s">
        <v>44</v>
      </c>
      <c r="C34" s="43">
        <f>+[11]B!C$1247</f>
        <v>0</v>
      </c>
      <c r="D34" s="43">
        <f>[11]B!$E$1247</f>
        <v>0</v>
      </c>
      <c r="E34" s="44">
        <f>[11]B!$AL$1247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x14ac:dyDescent="0.2">
      <c r="A35" s="362" t="s">
        <v>45</v>
      </c>
      <c r="B35" s="363" t="s">
        <v>46</v>
      </c>
      <c r="C35" s="16">
        <f>+[11]B!C$1248</f>
        <v>0</v>
      </c>
      <c r="D35" s="16">
        <f>[11]B!$E$1248</f>
        <v>0</v>
      </c>
      <c r="E35" s="45">
        <f>[11]B!$AL$1248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x14ac:dyDescent="0.2">
      <c r="A36" s="370"/>
      <c r="B36" s="373" t="s">
        <v>47</v>
      </c>
      <c r="C36" s="47">
        <f>C$37</f>
        <v>0</v>
      </c>
      <c r="D36" s="37"/>
      <c r="E36" s="48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4.25" customHeight="1" x14ac:dyDescent="0.2">
      <c r="A37" s="362" t="s">
        <v>48</v>
      </c>
      <c r="B37" s="367" t="s">
        <v>49</v>
      </c>
      <c r="C37" s="49">
        <f>+[11]B!C$1256</f>
        <v>0</v>
      </c>
      <c r="D37" s="37"/>
      <c r="E37" s="48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x14ac:dyDescent="0.2">
      <c r="A38" s="50"/>
      <c r="B38" s="25" t="s">
        <v>50</v>
      </c>
      <c r="C38" s="26">
        <f>SUM(C39:C44)</f>
        <v>720</v>
      </c>
      <c r="D38" s="26">
        <f>SUM(D39:D44)</f>
        <v>720</v>
      </c>
      <c r="E38" s="27">
        <f>SUM(E39:E44)</f>
        <v>1181230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x14ac:dyDescent="0.2">
      <c r="A39" s="372" t="s">
        <v>51</v>
      </c>
      <c r="B39" s="369" t="s">
        <v>52</v>
      </c>
      <c r="C39" s="51">
        <f>[11]B!C130</f>
        <v>17</v>
      </c>
      <c r="D39" s="51">
        <f>[11]B!E130</f>
        <v>17</v>
      </c>
      <c r="E39" s="51">
        <f>[11]B!AL130</f>
        <v>78880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x14ac:dyDescent="0.2">
      <c r="A40" s="374" t="s">
        <v>53</v>
      </c>
      <c r="B40" s="363" t="s">
        <v>54</v>
      </c>
      <c r="C40" s="17">
        <f>[11]B!C133</f>
        <v>40</v>
      </c>
      <c r="D40" s="17">
        <f>[11]B!E133</f>
        <v>40</v>
      </c>
      <c r="E40" s="17">
        <f>[11]B!AL133</f>
        <v>102000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2">
      <c r="A41" s="362" t="s">
        <v>55</v>
      </c>
      <c r="B41" s="363" t="s">
        <v>56</v>
      </c>
      <c r="C41" s="17">
        <f>[11]B!C131</f>
        <v>0</v>
      </c>
      <c r="D41" s="17">
        <f>[11]B!E131</f>
        <v>0</v>
      </c>
      <c r="E41" s="17">
        <f>[11]B!AL131</f>
        <v>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x14ac:dyDescent="0.2">
      <c r="A42" s="362" t="s">
        <v>57</v>
      </c>
      <c r="B42" s="363" t="s">
        <v>58</v>
      </c>
      <c r="C42" s="17">
        <f>[11]B!C132</f>
        <v>390</v>
      </c>
      <c r="D42" s="17">
        <f>[11]B!E132</f>
        <v>390</v>
      </c>
      <c r="E42" s="17">
        <f>[11]B!AL132</f>
        <v>304200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x14ac:dyDescent="0.2">
      <c r="A43" s="375" t="s">
        <v>59</v>
      </c>
      <c r="B43" s="363" t="s">
        <v>60</v>
      </c>
      <c r="C43" s="17">
        <f>[11]B!C134</f>
        <v>204</v>
      </c>
      <c r="D43" s="17">
        <f>[11]B!E134</f>
        <v>204</v>
      </c>
      <c r="E43" s="17">
        <f>[11]B!AL134</f>
        <v>520200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x14ac:dyDescent="0.2">
      <c r="A44" s="375" t="s">
        <v>61</v>
      </c>
      <c r="B44" s="363" t="s">
        <v>62</v>
      </c>
      <c r="C44" s="17">
        <f>[11]B!C135</f>
        <v>69</v>
      </c>
      <c r="D44" s="17">
        <f>[11]B!E135</f>
        <v>69</v>
      </c>
      <c r="E44" s="17">
        <f>[11]B!AL135</f>
        <v>175950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x14ac:dyDescent="0.2">
      <c r="A45" s="376"/>
      <c r="B45" s="373" t="s">
        <v>406</v>
      </c>
      <c r="C45" s="55">
        <f>C46</f>
        <v>1145</v>
      </c>
      <c r="D45" s="56"/>
      <c r="E45" s="38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x14ac:dyDescent="0.2">
      <c r="A46" s="366"/>
      <c r="B46" s="367" t="s">
        <v>64</v>
      </c>
      <c r="C46" s="57">
        <f>[11]B!C137</f>
        <v>1145</v>
      </c>
      <c r="D46" s="56"/>
      <c r="E46" s="38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x14ac:dyDescent="0.2">
      <c r="A47" s="50"/>
      <c r="B47" s="25" t="s">
        <v>65</v>
      </c>
      <c r="C47" s="27">
        <f>SUM(C48:C52)</f>
        <v>336</v>
      </c>
      <c r="D47" s="27">
        <f>SUM(D48:D52)</f>
        <v>336</v>
      </c>
      <c r="E47" s="27">
        <f>SUM(E48:E52)</f>
        <v>487820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x14ac:dyDescent="0.2">
      <c r="A48" s="368" t="s">
        <v>66</v>
      </c>
      <c r="B48" s="369" t="s">
        <v>67</v>
      </c>
      <c r="C48" s="17">
        <f>[11]B!C143</f>
        <v>25</v>
      </c>
      <c r="D48" s="17">
        <f>[11]B!E143</f>
        <v>25</v>
      </c>
      <c r="E48" s="51">
        <f>[11]B!AL143</f>
        <v>55250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x14ac:dyDescent="0.2">
      <c r="A49" s="362" t="s">
        <v>68</v>
      </c>
      <c r="B49" s="363" t="s">
        <v>69</v>
      </c>
      <c r="C49" s="17">
        <f>[11]B!C141</f>
        <v>30</v>
      </c>
      <c r="D49" s="17">
        <f>[11]B!E141</f>
        <v>30</v>
      </c>
      <c r="E49" s="17">
        <f>[11]B!AL141</f>
        <v>66300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x14ac:dyDescent="0.2">
      <c r="A50" s="362" t="s">
        <v>70</v>
      </c>
      <c r="B50" s="363" t="s">
        <v>71</v>
      </c>
      <c r="C50" s="17">
        <f>[11]B!C142</f>
        <v>271</v>
      </c>
      <c r="D50" s="17">
        <f>[11]B!E142</f>
        <v>271</v>
      </c>
      <c r="E50" s="17">
        <f>[11]B!AL142</f>
        <v>344170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x14ac:dyDescent="0.2">
      <c r="A51" s="377" t="s">
        <v>72</v>
      </c>
      <c r="B51" s="363" t="s">
        <v>73</v>
      </c>
      <c r="C51" s="17">
        <f>[11]B!C144</f>
        <v>0</v>
      </c>
      <c r="D51" s="17">
        <f>[11]B!E144</f>
        <v>0</v>
      </c>
      <c r="E51" s="17">
        <f>[11]B!AL144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x14ac:dyDescent="0.2">
      <c r="A52" s="377" t="s">
        <v>74</v>
      </c>
      <c r="B52" s="363" t="s">
        <v>75</v>
      </c>
      <c r="C52" s="17">
        <f>[11]B!C145</f>
        <v>10</v>
      </c>
      <c r="D52" s="17">
        <f>[11]B!E145</f>
        <v>10</v>
      </c>
      <c r="E52" s="17">
        <f>[11]B!AL145</f>
        <v>22100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x14ac:dyDescent="0.2">
      <c r="A53" s="370"/>
      <c r="B53" s="371" t="s">
        <v>76</v>
      </c>
      <c r="C53" s="59">
        <f>SUM(C54:C55)</f>
        <v>1026</v>
      </c>
      <c r="D53" s="56"/>
      <c r="E53" s="60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x14ac:dyDescent="0.2">
      <c r="A54" s="39"/>
      <c r="B54" s="363" t="s">
        <v>77</v>
      </c>
      <c r="C54" s="17">
        <f>[11]B!C147</f>
        <v>1026</v>
      </c>
      <c r="D54" s="56"/>
      <c r="E54" s="6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x14ac:dyDescent="0.2">
      <c r="A55" s="61"/>
      <c r="B55" s="367" t="s">
        <v>407</v>
      </c>
      <c r="C55" s="57">
        <f>[11]B!C148</f>
        <v>0</v>
      </c>
      <c r="D55" s="62"/>
      <c r="E55" s="63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x14ac:dyDescent="0.2">
      <c r="A56" s="64"/>
      <c r="B56" s="8" t="s">
        <v>79</v>
      </c>
      <c r="C56" s="27">
        <f>C10+C18+C33+C38+C47+C30+C36+C45+C53</f>
        <v>19577</v>
      </c>
      <c r="D56" s="27">
        <f>D10+D18+D33+D38+D47</f>
        <v>15872</v>
      </c>
      <c r="E56" s="79">
        <f>E10+E18+E33+E38+E47</f>
        <v>112855260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x14ac:dyDescent="0.2">
      <c r="A57" s="572" t="s">
        <v>80</v>
      </c>
      <c r="B57" s="573"/>
      <c r="C57" s="66"/>
      <c r="D57" s="66"/>
      <c r="E57" s="67"/>
      <c r="F57" s="7"/>
      <c r="G57" s="7"/>
      <c r="H57" s="7"/>
      <c r="I57" s="7"/>
      <c r="J57" s="7"/>
      <c r="K57" s="7"/>
      <c r="L57" s="7"/>
    </row>
    <row r="58" spans="1:14" s="3" customFormat="1" ht="38.25" x14ac:dyDescent="0.2">
      <c r="A58" s="8" t="s">
        <v>3</v>
      </c>
      <c r="B58" s="8" t="s">
        <v>4</v>
      </c>
      <c r="C58" s="539" t="s">
        <v>5</v>
      </c>
      <c r="D58" s="539" t="s">
        <v>6</v>
      </c>
      <c r="E58" s="539" t="s">
        <v>7</v>
      </c>
      <c r="F58" s="7"/>
      <c r="G58" s="7"/>
      <c r="H58" s="7"/>
      <c r="I58" s="7"/>
      <c r="J58" s="7"/>
      <c r="K58" s="7"/>
      <c r="L58" s="7"/>
    </row>
    <row r="59" spans="1:14" s="3" customFormat="1" x14ac:dyDescent="0.2">
      <c r="A59" s="8"/>
      <c r="B59" s="378" t="s">
        <v>408</v>
      </c>
      <c r="C59" s="26"/>
      <c r="D59" s="26"/>
      <c r="E59" s="70"/>
      <c r="F59" s="7"/>
      <c r="G59" s="7"/>
      <c r="H59" s="7"/>
      <c r="I59" s="7"/>
      <c r="J59" s="7"/>
      <c r="K59" s="7"/>
      <c r="L59" s="7"/>
    </row>
    <row r="60" spans="1:14" s="3" customFormat="1" x14ac:dyDescent="0.2">
      <c r="A60" s="379" t="s">
        <v>82</v>
      </c>
      <c r="B60" s="72" t="s">
        <v>83</v>
      </c>
      <c r="C60" s="73">
        <f>[11]B!C$201</f>
        <v>1089</v>
      </c>
      <c r="D60" s="73">
        <f>[11]B!E201</f>
        <v>1088</v>
      </c>
      <c r="E60" s="45">
        <f>[11]B!$AL$201</f>
        <v>43922560</v>
      </c>
      <c r="F60" s="7"/>
      <c r="G60" s="7"/>
      <c r="H60" s="7"/>
      <c r="I60" s="7"/>
      <c r="J60" s="7"/>
      <c r="K60" s="7"/>
      <c r="L60" s="7"/>
    </row>
    <row r="61" spans="1:14" s="3" customFormat="1" x14ac:dyDescent="0.2">
      <c r="A61" s="379" t="s">
        <v>84</v>
      </c>
      <c r="B61" s="72" t="s">
        <v>85</v>
      </c>
      <c r="C61" s="73">
        <f>[11]B!C$202</f>
        <v>2329</v>
      </c>
      <c r="D61" s="73">
        <f>[11]B!E202</f>
        <v>2323</v>
      </c>
      <c r="E61" s="45">
        <f>[11]B!$AL$202</f>
        <v>105580350</v>
      </c>
      <c r="F61" s="7"/>
      <c r="G61" s="7"/>
      <c r="H61" s="7"/>
      <c r="I61" s="7"/>
      <c r="J61" s="7"/>
      <c r="K61" s="7"/>
      <c r="L61" s="7"/>
    </row>
    <row r="62" spans="1:14" s="3" customFormat="1" x14ac:dyDescent="0.2">
      <c r="A62" s="379" t="s">
        <v>86</v>
      </c>
      <c r="B62" s="72" t="s">
        <v>87</v>
      </c>
      <c r="C62" s="73">
        <f>[11]B!C$203</f>
        <v>702</v>
      </c>
      <c r="D62" s="73">
        <f>[11]B!E203</f>
        <v>700</v>
      </c>
      <c r="E62" s="45">
        <f>[11]B!$AL$203</f>
        <v>59164000</v>
      </c>
      <c r="F62" s="7"/>
      <c r="G62" s="7"/>
      <c r="H62" s="7"/>
      <c r="I62" s="7"/>
      <c r="J62" s="7"/>
      <c r="K62" s="7"/>
      <c r="L62" s="7"/>
    </row>
    <row r="63" spans="1:14" s="3" customFormat="1" x14ac:dyDescent="0.2">
      <c r="A63" s="379" t="s">
        <v>88</v>
      </c>
      <c r="B63" s="72" t="s">
        <v>89</v>
      </c>
      <c r="C63" s="73">
        <f>[11]B!C$204</f>
        <v>162</v>
      </c>
      <c r="D63" s="73">
        <f>[11]B!E204</f>
        <v>162</v>
      </c>
      <c r="E63" s="45">
        <f>[11]B!$AL$204</f>
        <v>13692240</v>
      </c>
      <c r="F63" s="7"/>
      <c r="G63" s="7"/>
      <c r="H63" s="7"/>
      <c r="I63" s="7"/>
      <c r="J63" s="7"/>
      <c r="K63" s="7"/>
      <c r="L63" s="7"/>
    </row>
    <row r="64" spans="1:14" s="3" customFormat="1" x14ac:dyDescent="0.2">
      <c r="A64" s="379" t="s">
        <v>90</v>
      </c>
      <c r="B64" s="72" t="s">
        <v>91</v>
      </c>
      <c r="C64" s="73">
        <f>[11]B!C$205</f>
        <v>0</v>
      </c>
      <c r="D64" s="73">
        <f>[11]B!E205</f>
        <v>0</v>
      </c>
      <c r="E64" s="45">
        <f>[11]B!$AL$205</f>
        <v>0</v>
      </c>
      <c r="F64" s="7"/>
      <c r="G64" s="7"/>
      <c r="H64" s="7"/>
      <c r="I64" s="7"/>
      <c r="J64" s="7"/>
      <c r="K64" s="7"/>
      <c r="L64" s="7"/>
    </row>
    <row r="65" spans="1:12" s="3" customFormat="1" x14ac:dyDescent="0.2">
      <c r="A65" s="379" t="s">
        <v>92</v>
      </c>
      <c r="B65" s="72" t="s">
        <v>93</v>
      </c>
      <c r="C65" s="73">
        <f>[11]B!C$206</f>
        <v>353</v>
      </c>
      <c r="D65" s="73">
        <f>[11]B!E206</f>
        <v>352</v>
      </c>
      <c r="E65" s="45">
        <f>[11]B!$AL$206</f>
        <v>61589440</v>
      </c>
      <c r="F65" s="7"/>
      <c r="G65" s="7"/>
      <c r="H65" s="7"/>
      <c r="I65" s="7"/>
      <c r="J65" s="7"/>
      <c r="K65" s="7"/>
      <c r="L65" s="7"/>
    </row>
    <row r="66" spans="1:12" s="3" customFormat="1" x14ac:dyDescent="0.2">
      <c r="A66" s="379" t="s">
        <v>94</v>
      </c>
      <c r="B66" s="72" t="s">
        <v>95</v>
      </c>
      <c r="C66" s="73">
        <f>[11]B!C$207</f>
        <v>0</v>
      </c>
      <c r="D66" s="73">
        <f>[11]B!E207</f>
        <v>0</v>
      </c>
      <c r="E66" s="45">
        <f>[11]B!$AL$207</f>
        <v>0</v>
      </c>
      <c r="F66" s="7"/>
      <c r="G66" s="7"/>
      <c r="H66" s="7"/>
      <c r="I66" s="7"/>
      <c r="J66" s="7"/>
      <c r="K66" s="7"/>
      <c r="L66" s="7"/>
    </row>
    <row r="67" spans="1:12" s="3" customFormat="1" x14ac:dyDescent="0.2">
      <c r="A67" s="379" t="s">
        <v>96</v>
      </c>
      <c r="B67" s="72" t="s">
        <v>97</v>
      </c>
      <c r="C67" s="73">
        <f>[11]B!C$208</f>
        <v>0</v>
      </c>
      <c r="D67" s="73">
        <f>[11]B!E208</f>
        <v>0</v>
      </c>
      <c r="E67" s="45">
        <f>[11]B!$AL$208</f>
        <v>0</v>
      </c>
      <c r="F67" s="7"/>
      <c r="G67" s="7"/>
      <c r="H67" s="7"/>
      <c r="I67" s="7"/>
      <c r="J67" s="7"/>
      <c r="K67" s="7"/>
      <c r="L67" s="7"/>
    </row>
    <row r="68" spans="1:12" s="3" customFormat="1" x14ac:dyDescent="0.2">
      <c r="A68" s="379" t="s">
        <v>98</v>
      </c>
      <c r="B68" s="72" t="s">
        <v>99</v>
      </c>
      <c r="C68" s="73">
        <f>[11]B!C$209</f>
        <v>470</v>
      </c>
      <c r="D68" s="73">
        <f>[11]B!E209</f>
        <v>469</v>
      </c>
      <c r="E68" s="45">
        <f>[11]B!$AL$209</f>
        <v>18956980</v>
      </c>
      <c r="F68" s="7"/>
      <c r="G68" s="7"/>
      <c r="H68" s="7"/>
      <c r="I68" s="7"/>
      <c r="J68" s="7"/>
      <c r="K68" s="7"/>
      <c r="L68" s="7"/>
    </row>
    <row r="69" spans="1:12" s="3" customFormat="1" x14ac:dyDescent="0.2">
      <c r="A69" s="379" t="s">
        <v>100</v>
      </c>
      <c r="B69" s="72" t="s">
        <v>101</v>
      </c>
      <c r="C69" s="73">
        <f>[11]B!C$210</f>
        <v>114</v>
      </c>
      <c r="D69" s="73">
        <f>[11]B!E210</f>
        <v>114</v>
      </c>
      <c r="E69" s="45">
        <f>[11]B!$AL$210</f>
        <v>930240</v>
      </c>
      <c r="F69" s="7"/>
      <c r="G69" s="7"/>
      <c r="H69" s="7"/>
      <c r="I69" s="7"/>
      <c r="J69" s="7"/>
      <c r="K69" s="7"/>
      <c r="L69" s="7"/>
    </row>
    <row r="70" spans="1:12" s="3" customFormat="1" x14ac:dyDescent="0.2">
      <c r="A70" s="379" t="s">
        <v>102</v>
      </c>
      <c r="B70" s="72" t="s">
        <v>103</v>
      </c>
      <c r="C70" s="73">
        <f>[11]B!C$211</f>
        <v>94</v>
      </c>
      <c r="D70" s="73">
        <f>[11]B!E211</f>
        <v>94</v>
      </c>
      <c r="E70" s="45">
        <f>[11]B!$AL$211</f>
        <v>7128020</v>
      </c>
      <c r="F70" s="7"/>
      <c r="G70" s="7"/>
      <c r="H70" s="7"/>
      <c r="I70" s="7"/>
      <c r="J70" s="7"/>
      <c r="K70" s="7"/>
      <c r="L70" s="7"/>
    </row>
    <row r="71" spans="1:12" s="3" customFormat="1" x14ac:dyDescent="0.2">
      <c r="A71" s="379" t="s">
        <v>104</v>
      </c>
      <c r="B71" s="72" t="s">
        <v>105</v>
      </c>
      <c r="C71" s="73">
        <f>[11]B!C$212</f>
        <v>0</v>
      </c>
      <c r="D71" s="73">
        <f>[11]B!E212</f>
        <v>0</v>
      </c>
      <c r="E71" s="45">
        <f>[11]B!$AL$212</f>
        <v>0</v>
      </c>
      <c r="F71" s="7"/>
      <c r="G71" s="7"/>
      <c r="H71" s="7"/>
      <c r="I71" s="7"/>
      <c r="J71" s="7"/>
      <c r="K71" s="7"/>
      <c r="L71" s="7"/>
    </row>
    <row r="72" spans="1:12" s="3" customFormat="1" x14ac:dyDescent="0.2">
      <c r="A72" s="379" t="s">
        <v>106</v>
      </c>
      <c r="B72" s="72" t="s">
        <v>107</v>
      </c>
      <c r="C72" s="73">
        <f>[11]B!C$213</f>
        <v>0</v>
      </c>
      <c r="D72" s="73">
        <f>[11]B!E213</f>
        <v>0</v>
      </c>
      <c r="E72" s="45">
        <f>[11]B!$AL$213</f>
        <v>0</v>
      </c>
      <c r="F72" s="7"/>
      <c r="G72" s="7"/>
      <c r="H72" s="7"/>
      <c r="I72" s="7"/>
      <c r="J72" s="7"/>
      <c r="K72" s="7"/>
      <c r="L72" s="7"/>
    </row>
    <row r="73" spans="1:12" s="3" customFormat="1" x14ac:dyDescent="0.2">
      <c r="A73" s="379" t="s">
        <v>108</v>
      </c>
      <c r="B73" s="72" t="s">
        <v>109</v>
      </c>
      <c r="C73" s="73">
        <f>[11]B!C$214</f>
        <v>0</v>
      </c>
      <c r="D73" s="73">
        <f>[11]B!E214</f>
        <v>0</v>
      </c>
      <c r="E73" s="45">
        <f>[11]B!$AL$214</f>
        <v>0</v>
      </c>
      <c r="F73" s="7"/>
      <c r="G73" s="7"/>
      <c r="H73" s="7"/>
      <c r="I73" s="7"/>
      <c r="J73" s="7"/>
      <c r="K73" s="7"/>
      <c r="L73" s="7"/>
    </row>
    <row r="74" spans="1:12" s="3" customFormat="1" x14ac:dyDescent="0.2">
      <c r="A74" s="379" t="s">
        <v>110</v>
      </c>
      <c r="B74" s="72" t="s">
        <v>111</v>
      </c>
      <c r="C74" s="73">
        <f>[11]B!C$215</f>
        <v>277</v>
      </c>
      <c r="D74" s="73">
        <f>[11]B!E215</f>
        <v>277</v>
      </c>
      <c r="E74" s="45">
        <f>[11]B!$AL$215</f>
        <v>16700330</v>
      </c>
      <c r="F74" s="7"/>
      <c r="G74" s="7"/>
      <c r="H74" s="7"/>
      <c r="I74" s="7"/>
      <c r="J74" s="7"/>
      <c r="K74" s="7"/>
      <c r="L74" s="7"/>
    </row>
    <row r="75" spans="1:12" s="3" customFormat="1" x14ac:dyDescent="0.2">
      <c r="A75" s="380" t="s">
        <v>112</v>
      </c>
      <c r="B75" s="75" t="s">
        <v>113</v>
      </c>
      <c r="C75" s="73">
        <f>[11]B!C$216</f>
        <v>563</v>
      </c>
      <c r="D75" s="73">
        <f>[11]B!E216</f>
        <v>563</v>
      </c>
      <c r="E75" s="45">
        <f>[11]B!$AL$216</f>
        <v>56536460</v>
      </c>
      <c r="F75" s="7"/>
      <c r="G75" s="7"/>
      <c r="H75" s="7"/>
      <c r="I75" s="7"/>
      <c r="J75" s="7"/>
      <c r="K75" s="7"/>
      <c r="L75" s="7"/>
    </row>
    <row r="76" spans="1:12" s="3" customFormat="1" x14ac:dyDescent="0.2">
      <c r="A76" s="381"/>
      <c r="B76" s="77" t="s">
        <v>79</v>
      </c>
      <c r="C76" s="78">
        <f>SUM(C60:C75)</f>
        <v>6153</v>
      </c>
      <c r="D76" s="78">
        <f>SUM(D60:D75)</f>
        <v>6142</v>
      </c>
      <c r="E76" s="79">
        <f>SUM(E60:E75)</f>
        <v>384200620</v>
      </c>
      <c r="F76" s="7"/>
      <c r="G76" s="7"/>
      <c r="H76" s="7"/>
      <c r="I76" s="7"/>
      <c r="J76" s="7"/>
      <c r="K76" s="7"/>
      <c r="L76" s="7"/>
    </row>
    <row r="77" spans="1:12" s="3" customFormat="1" x14ac:dyDescent="0.2">
      <c r="A77" s="80" t="s">
        <v>114</v>
      </c>
      <c r="B77" s="81"/>
      <c r="C77" s="82"/>
      <c r="D77" s="82"/>
      <c r="E77" s="83"/>
      <c r="F77" s="7"/>
      <c r="G77" s="7"/>
      <c r="H77" s="7"/>
      <c r="I77" s="7"/>
      <c r="J77" s="7"/>
      <c r="K77" s="7"/>
      <c r="L77" s="7"/>
    </row>
    <row r="78" spans="1:12" s="3" customFormat="1" ht="38.25" x14ac:dyDescent="0.2">
      <c r="A78" s="8" t="s">
        <v>3</v>
      </c>
      <c r="B78" s="84" t="s">
        <v>115</v>
      </c>
      <c r="C78" s="539" t="s">
        <v>5</v>
      </c>
      <c r="D78" s="85" t="s">
        <v>6</v>
      </c>
      <c r="E78" s="539" t="s">
        <v>7</v>
      </c>
      <c r="F78" s="7"/>
      <c r="G78" s="7"/>
      <c r="H78" s="7"/>
      <c r="I78" s="7"/>
      <c r="J78" s="7"/>
      <c r="K78" s="7"/>
      <c r="L78" s="7"/>
    </row>
    <row r="79" spans="1:12" s="3" customFormat="1" x14ac:dyDescent="0.2">
      <c r="A79" s="372">
        <v>3003001</v>
      </c>
      <c r="B79" s="86" t="s">
        <v>116</v>
      </c>
      <c r="C79" s="87">
        <f>+[11]B!C3170</f>
        <v>3</v>
      </c>
      <c r="D79" s="87">
        <f>+[11]B!E$3170</f>
        <v>3</v>
      </c>
      <c r="E79" s="453">
        <f>+[11]B!AL$3170</f>
        <v>26370</v>
      </c>
      <c r="F79" s="7"/>
      <c r="G79" s="7"/>
      <c r="H79" s="7"/>
      <c r="I79" s="7"/>
      <c r="J79" s="7"/>
      <c r="K79" s="7"/>
      <c r="L79" s="7"/>
    </row>
    <row r="80" spans="1:12" s="3" customFormat="1" x14ac:dyDescent="0.2">
      <c r="A80" s="362" t="s">
        <v>117</v>
      </c>
      <c r="B80" s="88" t="s">
        <v>118</v>
      </c>
      <c r="C80" s="89">
        <f>+[11]B!C3171</f>
        <v>0</v>
      </c>
      <c r="D80" s="89">
        <f>+[11]B!E$3171</f>
        <v>0</v>
      </c>
      <c r="E80" s="454">
        <f>+[11]B!AL$3171</f>
        <v>0</v>
      </c>
      <c r="F80" s="7"/>
      <c r="G80" s="7"/>
      <c r="H80" s="7"/>
      <c r="I80" s="7"/>
      <c r="J80" s="7"/>
      <c r="K80" s="7"/>
      <c r="L80" s="7"/>
    </row>
    <row r="81" spans="1:22" s="3" customFormat="1" x14ac:dyDescent="0.2">
      <c r="A81" s="362" t="s">
        <v>119</v>
      </c>
      <c r="B81" s="88" t="s">
        <v>120</v>
      </c>
      <c r="C81" s="89">
        <f>+[11]B!C3172</f>
        <v>3</v>
      </c>
      <c r="D81" s="89">
        <f>+[11]B!E$3172</f>
        <v>3</v>
      </c>
      <c r="E81" s="454">
        <f>+[11]B!AL$3172</f>
        <v>52860</v>
      </c>
      <c r="F81" s="7"/>
      <c r="G81" s="7"/>
      <c r="H81" s="7"/>
      <c r="I81" s="7"/>
      <c r="J81" s="7"/>
      <c r="K81" s="7"/>
      <c r="L81" s="7"/>
    </row>
    <row r="82" spans="1:22" s="3" customFormat="1" x14ac:dyDescent="0.2">
      <c r="A82" s="362" t="s">
        <v>121</v>
      </c>
      <c r="B82" s="88" t="s">
        <v>122</v>
      </c>
      <c r="C82" s="89">
        <f>+[11]B!C3173</f>
        <v>0</v>
      </c>
      <c r="D82" s="89">
        <f>+[11]B!E$3173</f>
        <v>0</v>
      </c>
      <c r="E82" s="454">
        <f>+[11]B!AL$3173</f>
        <v>0</v>
      </c>
      <c r="F82" s="7"/>
      <c r="G82" s="7"/>
      <c r="H82" s="7"/>
      <c r="I82" s="7"/>
      <c r="J82" s="7"/>
      <c r="K82" s="7"/>
      <c r="L82" s="7"/>
    </row>
    <row r="83" spans="1:22" s="3" customFormat="1" x14ac:dyDescent="0.2">
      <c r="A83" s="366" t="s">
        <v>123</v>
      </c>
      <c r="B83" s="90" t="s">
        <v>124</v>
      </c>
      <c r="C83" s="91">
        <f>+[11]B!C3174</f>
        <v>0</v>
      </c>
      <c r="D83" s="91">
        <f>+[11]B!E$3174</f>
        <v>0</v>
      </c>
      <c r="E83" s="455">
        <f>+[11]B!AL$3174</f>
        <v>0</v>
      </c>
      <c r="F83" s="7"/>
      <c r="G83" s="7"/>
      <c r="H83" s="7"/>
      <c r="I83" s="7"/>
      <c r="J83" s="7"/>
      <c r="K83" s="7"/>
      <c r="L83" s="7"/>
    </row>
    <row r="84" spans="1:22" s="3" customFormat="1" x14ac:dyDescent="0.2">
      <c r="A84" s="381"/>
      <c r="B84" s="92" t="s">
        <v>79</v>
      </c>
      <c r="C84" s="93">
        <f>SUM(C79:C83)</f>
        <v>6</v>
      </c>
      <c r="D84" s="93">
        <f>SUM(D79:D83)</f>
        <v>6</v>
      </c>
      <c r="E84" s="79">
        <f>SUM(E79:E83)</f>
        <v>79230</v>
      </c>
      <c r="F84" s="7"/>
      <c r="G84" s="7"/>
      <c r="H84" s="7"/>
      <c r="I84" s="7"/>
      <c r="J84" s="7"/>
      <c r="K84" s="7"/>
      <c r="L84" s="7"/>
    </row>
    <row r="85" spans="1:22" s="96" customFormat="1" ht="14.25" customHeight="1" x14ac:dyDescent="0.2">
      <c r="A85" s="574" t="s">
        <v>125</v>
      </c>
      <c r="B85" s="574"/>
      <c r="C85" s="94"/>
      <c r="D85" s="94"/>
      <c r="E85" s="95"/>
    </row>
    <row r="86" spans="1:22" s="3" customFormat="1" ht="38.25" x14ac:dyDescent="0.2">
      <c r="A86" s="8" t="s">
        <v>3</v>
      </c>
      <c r="B86" s="84" t="s">
        <v>126</v>
      </c>
      <c r="C86" s="539" t="s">
        <v>5</v>
      </c>
      <c r="D86" s="85" t="s">
        <v>6</v>
      </c>
      <c r="E86" s="539" t="s">
        <v>7</v>
      </c>
      <c r="F86" s="7"/>
      <c r="G86" s="7"/>
      <c r="H86" s="7"/>
      <c r="I86" s="7"/>
      <c r="J86" s="7"/>
      <c r="K86" s="7"/>
      <c r="L86" s="7"/>
    </row>
    <row r="87" spans="1:22" s="3" customFormat="1" x14ac:dyDescent="0.2">
      <c r="A87" s="372">
        <v>2401061</v>
      </c>
      <c r="B87" s="86" t="s">
        <v>127</v>
      </c>
      <c r="C87" s="87">
        <f>+[11]B!C2972</f>
        <v>131</v>
      </c>
      <c r="D87" s="87">
        <f>+[11]B!E$2972</f>
        <v>131</v>
      </c>
      <c r="E87" s="453">
        <f>+[11]B!AL$2972</f>
        <v>3077190</v>
      </c>
      <c r="F87" s="7"/>
      <c r="G87" s="7"/>
      <c r="H87" s="7"/>
      <c r="I87" s="7"/>
      <c r="J87" s="7"/>
      <c r="K87" s="7"/>
      <c r="L87" s="7"/>
    </row>
    <row r="88" spans="1:22" s="3" customFormat="1" x14ac:dyDescent="0.2">
      <c r="A88" s="362" t="s">
        <v>128</v>
      </c>
      <c r="B88" s="88" t="s">
        <v>129</v>
      </c>
      <c r="C88" s="89">
        <f>+[11]B!C2973</f>
        <v>257</v>
      </c>
      <c r="D88" s="89">
        <f>+[11]B!E$2973</f>
        <v>257</v>
      </c>
      <c r="E88" s="454">
        <f>+[11]B!AL$2973</f>
        <v>18989730</v>
      </c>
      <c r="F88" s="7"/>
      <c r="G88" s="7"/>
      <c r="H88" s="7"/>
      <c r="I88" s="7"/>
      <c r="J88" s="7"/>
      <c r="K88" s="7"/>
      <c r="L88" s="7"/>
    </row>
    <row r="89" spans="1:22" s="3" customFormat="1" x14ac:dyDescent="0.2">
      <c r="A89" s="362" t="s">
        <v>130</v>
      </c>
      <c r="B89" s="88" t="s">
        <v>131</v>
      </c>
      <c r="C89" s="89">
        <f>+[11]B!C$2974</f>
        <v>0</v>
      </c>
      <c r="D89" s="89">
        <f>+[11]B!E$2974</f>
        <v>0</v>
      </c>
      <c r="E89" s="454">
        <f>+[11]B!AL$2974</f>
        <v>0</v>
      </c>
      <c r="F89" s="7"/>
      <c r="G89" s="7"/>
      <c r="H89" s="7"/>
      <c r="I89" s="7"/>
      <c r="J89" s="7"/>
      <c r="K89" s="7"/>
      <c r="L89" s="7"/>
    </row>
    <row r="90" spans="1:22" s="3" customFormat="1" x14ac:dyDescent="0.2">
      <c r="A90" s="362" t="s">
        <v>132</v>
      </c>
      <c r="B90" s="88" t="s">
        <v>133</v>
      </c>
      <c r="C90" s="89">
        <f>+[11]B!C$2975</f>
        <v>299</v>
      </c>
      <c r="D90" s="89">
        <f>+[11]B!E$2975</f>
        <v>292</v>
      </c>
      <c r="E90" s="454">
        <f>+[11]B!AL$2975</f>
        <v>943160</v>
      </c>
      <c r="F90" s="7"/>
      <c r="G90" s="7"/>
      <c r="H90" s="7"/>
      <c r="I90" s="7"/>
      <c r="J90" s="7"/>
      <c r="K90" s="7"/>
      <c r="L90" s="7"/>
    </row>
    <row r="91" spans="1:22" s="3" customFormat="1" x14ac:dyDescent="0.2">
      <c r="A91" s="362" t="s">
        <v>134</v>
      </c>
      <c r="B91" s="88" t="s">
        <v>135</v>
      </c>
      <c r="C91" s="89">
        <f>+[11]B!C$2976</f>
        <v>0</v>
      </c>
      <c r="D91" s="89">
        <f>+[11]B!E$2976</f>
        <v>0</v>
      </c>
      <c r="E91" s="454">
        <f>+[11]B!AL$2976</f>
        <v>0</v>
      </c>
      <c r="F91" s="7"/>
      <c r="G91" s="7"/>
      <c r="H91" s="7"/>
      <c r="I91" s="7"/>
      <c r="J91" s="7"/>
      <c r="K91" s="7"/>
      <c r="L91" s="7"/>
    </row>
    <row r="92" spans="1:22" s="3" customFormat="1" x14ac:dyDescent="0.2">
      <c r="A92" s="362" t="s">
        <v>136</v>
      </c>
      <c r="B92" s="88" t="s">
        <v>137</v>
      </c>
      <c r="C92" s="89">
        <f>+[11]B!C$2977</f>
        <v>0</v>
      </c>
      <c r="D92" s="89">
        <f>+[11]B!E$2977</f>
        <v>0</v>
      </c>
      <c r="E92" s="454">
        <f>+[11]B!AL$2977</f>
        <v>0</v>
      </c>
      <c r="F92" s="7"/>
      <c r="G92" s="7"/>
      <c r="H92" s="7"/>
      <c r="I92" s="7"/>
      <c r="J92" s="7"/>
      <c r="K92" s="7"/>
      <c r="L92" s="7"/>
      <c r="V92" s="97"/>
    </row>
    <row r="93" spans="1:22" s="3" customFormat="1" x14ac:dyDescent="0.2">
      <c r="A93" s="366" t="s">
        <v>138</v>
      </c>
      <c r="B93" s="90" t="s">
        <v>139</v>
      </c>
      <c r="C93" s="91">
        <f>+[11]B!C$2978</f>
        <v>0</v>
      </c>
      <c r="D93" s="91">
        <f>+[11]B!E$2978</f>
        <v>0</v>
      </c>
      <c r="E93" s="455">
        <f>+[11]B!AL$2978</f>
        <v>0</v>
      </c>
      <c r="F93" s="7"/>
      <c r="G93" s="7"/>
      <c r="H93" s="7"/>
      <c r="I93" s="7"/>
      <c r="J93" s="7"/>
      <c r="K93" s="7"/>
      <c r="L93" s="7"/>
      <c r="V93" s="97"/>
    </row>
    <row r="94" spans="1:22" s="3" customFormat="1" x14ac:dyDescent="0.2">
      <c r="A94" s="381"/>
      <c r="B94" s="92" t="s">
        <v>79</v>
      </c>
      <c r="C94" s="98">
        <f>SUM(C87:C93)</f>
        <v>687</v>
      </c>
      <c r="D94" s="98">
        <f>SUM(D87:D93)</f>
        <v>680</v>
      </c>
      <c r="E94" s="79">
        <f>SUM(E87:E93)</f>
        <v>23010080</v>
      </c>
      <c r="F94" s="7"/>
      <c r="G94" s="7"/>
      <c r="H94" s="7"/>
      <c r="I94" s="7"/>
      <c r="J94" s="7"/>
      <c r="K94" s="7"/>
      <c r="L94" s="7"/>
      <c r="V94" s="97"/>
    </row>
    <row r="95" spans="1:22" s="102" customFormat="1" x14ac:dyDescent="0.2">
      <c r="A95" s="573" t="s">
        <v>140</v>
      </c>
      <c r="B95" s="573"/>
      <c r="C95" s="99"/>
      <c r="D95" s="99"/>
      <c r="E95" s="67"/>
      <c r="F95" s="382"/>
      <c r="G95" s="382"/>
      <c r="H95" s="382"/>
      <c r="I95" s="382"/>
      <c r="J95" s="382"/>
      <c r="K95" s="382"/>
      <c r="L95" s="382"/>
      <c r="M95" s="382"/>
      <c r="N95" s="382"/>
      <c r="O95" s="101"/>
      <c r="V95" s="103"/>
    </row>
    <row r="96" spans="1:22" ht="38.25" x14ac:dyDescent="0.2">
      <c r="A96" s="8" t="s">
        <v>3</v>
      </c>
      <c r="B96" s="8" t="s">
        <v>4</v>
      </c>
      <c r="C96" s="539" t="s">
        <v>5</v>
      </c>
      <c r="D96" s="85" t="s">
        <v>6</v>
      </c>
      <c r="E96" s="539" t="s">
        <v>7</v>
      </c>
      <c r="F96" s="383"/>
      <c r="G96" s="383"/>
      <c r="H96" s="383"/>
      <c r="I96" s="383"/>
      <c r="J96" s="383"/>
      <c r="K96" s="383"/>
      <c r="L96" s="383"/>
      <c r="M96" s="383"/>
      <c r="N96" s="383"/>
      <c r="O96" s="105"/>
      <c r="V96" s="106"/>
    </row>
    <row r="97" spans="1:22" x14ac:dyDescent="0.2">
      <c r="A97" s="372">
        <v>2004103</v>
      </c>
      <c r="B97" s="86" t="s">
        <v>141</v>
      </c>
      <c r="C97" s="107">
        <f>+[11]B!C2653</f>
        <v>56</v>
      </c>
      <c r="D97" s="107">
        <f>[11]B!$E$2653</f>
        <v>50</v>
      </c>
      <c r="E97" s="44">
        <f>[11]B!$AL$2653</f>
        <v>8217500</v>
      </c>
      <c r="F97" s="383"/>
      <c r="G97" s="383"/>
      <c r="H97" s="383"/>
      <c r="I97" s="383"/>
      <c r="J97" s="383"/>
      <c r="K97" s="383"/>
      <c r="L97" s="383"/>
      <c r="M97" s="383"/>
      <c r="N97" s="383"/>
      <c r="O97" s="105"/>
      <c r="V97" s="106"/>
    </row>
    <row r="98" spans="1:22" x14ac:dyDescent="0.2">
      <c r="A98" s="366" t="s">
        <v>142</v>
      </c>
      <c r="B98" s="90" t="s">
        <v>143</v>
      </c>
      <c r="C98" s="108">
        <f>+[11]B!C2654</f>
        <v>0</v>
      </c>
      <c r="D98" s="108">
        <f>[11]B!$E$2654</f>
        <v>0</v>
      </c>
      <c r="E98" s="45">
        <f>[11]B!$AL$2654</f>
        <v>0</v>
      </c>
      <c r="F98" s="383"/>
      <c r="G98" s="383"/>
      <c r="H98" s="383"/>
      <c r="I98" s="383"/>
      <c r="J98" s="383"/>
      <c r="K98" s="383"/>
      <c r="L98" s="383"/>
      <c r="M98" s="383"/>
      <c r="N98" s="383"/>
      <c r="O98" s="105"/>
      <c r="V98" s="106"/>
    </row>
    <row r="99" spans="1:22" x14ac:dyDescent="0.2">
      <c r="A99" s="381"/>
      <c r="B99" s="92" t="s">
        <v>79</v>
      </c>
      <c r="C99" s="93">
        <f>SUM(C97:C98)</f>
        <v>56</v>
      </c>
      <c r="D99" s="93">
        <f>SUM(D97:D98)</f>
        <v>50</v>
      </c>
      <c r="E99" s="79">
        <f>SUM(E97:E98)</f>
        <v>8217500</v>
      </c>
      <c r="F99" s="383"/>
      <c r="G99" s="383"/>
      <c r="H99" s="383"/>
      <c r="I99" s="383"/>
      <c r="J99" s="383"/>
      <c r="K99" s="383"/>
      <c r="L99" s="383"/>
      <c r="M99" s="383"/>
      <c r="N99" s="383"/>
      <c r="O99" s="105"/>
      <c r="V99" s="106"/>
    </row>
    <row r="100" spans="1:22" s="102" customFormat="1" x14ac:dyDescent="0.2">
      <c r="A100" s="573" t="s">
        <v>144</v>
      </c>
      <c r="B100" s="573"/>
      <c r="C100" s="66"/>
      <c r="D100" s="66"/>
      <c r="E100" s="67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101"/>
      <c r="V100" s="109"/>
    </row>
    <row r="101" spans="1:22" ht="38.25" x14ac:dyDescent="0.2">
      <c r="A101" s="8"/>
      <c r="B101" s="8" t="s">
        <v>145</v>
      </c>
      <c r="C101" s="539" t="s">
        <v>5</v>
      </c>
      <c r="D101" s="85" t="s">
        <v>6</v>
      </c>
      <c r="E101" s="539" t="s">
        <v>7</v>
      </c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105"/>
    </row>
    <row r="102" spans="1:22" x14ac:dyDescent="0.2">
      <c r="A102" s="384" t="s">
        <v>146</v>
      </c>
      <c r="B102" s="86" t="s">
        <v>147</v>
      </c>
      <c r="C102" s="111">
        <f>[11]B!$C$2997</f>
        <v>946</v>
      </c>
      <c r="D102" s="111">
        <f>[11]B!$E$2997</f>
        <v>946</v>
      </c>
      <c r="E102" s="44">
        <f>[11]B!$AL$2997</f>
        <v>4083640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105"/>
    </row>
    <row r="103" spans="1:22" x14ac:dyDescent="0.2">
      <c r="A103" s="386" t="s">
        <v>148</v>
      </c>
      <c r="B103" s="88" t="s">
        <v>149</v>
      </c>
      <c r="C103" s="111">
        <f>+[11]B!$C$3016</f>
        <v>748</v>
      </c>
      <c r="D103" s="111">
        <f>[11]B!$E$3016</f>
        <v>748</v>
      </c>
      <c r="E103" s="45">
        <f>[11]B!$AL$3016</f>
        <v>4480920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105"/>
    </row>
    <row r="104" spans="1:22" x14ac:dyDescent="0.2">
      <c r="A104" s="386" t="s">
        <v>150</v>
      </c>
      <c r="B104" s="114" t="s">
        <v>151</v>
      </c>
      <c r="C104" s="111">
        <f>[11]B!$C$3034</f>
        <v>273</v>
      </c>
      <c r="D104" s="111">
        <f>[11]B!$E$3034</f>
        <v>273</v>
      </c>
      <c r="E104" s="45">
        <f>[11]B!$AL$3034</f>
        <v>2480730</v>
      </c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105"/>
    </row>
    <row r="105" spans="1:22" x14ac:dyDescent="0.2">
      <c r="A105" s="386" t="s">
        <v>152</v>
      </c>
      <c r="B105" s="88" t="s">
        <v>153</v>
      </c>
      <c r="C105" s="111">
        <f>[11]B!$C$3066</f>
        <v>90</v>
      </c>
      <c r="D105" s="111">
        <f>[11]B!$E$3066</f>
        <v>90</v>
      </c>
      <c r="E105" s="45">
        <f>[11]B!$AL$3066</f>
        <v>8618800</v>
      </c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105"/>
    </row>
    <row r="106" spans="1:22" x14ac:dyDescent="0.2">
      <c r="A106" s="386" t="s">
        <v>154</v>
      </c>
      <c r="B106" s="88" t="s">
        <v>155</v>
      </c>
      <c r="C106" s="111">
        <f>[11]B!C3094</f>
        <v>116</v>
      </c>
      <c r="D106" s="111">
        <f>[11]B!I3094</f>
        <v>57</v>
      </c>
      <c r="E106" s="45">
        <f>[11]B!AL3094</f>
        <v>1948010</v>
      </c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105"/>
    </row>
    <row r="107" spans="1:22" x14ac:dyDescent="0.2">
      <c r="A107" s="366"/>
      <c r="B107" s="90" t="s">
        <v>156</v>
      </c>
      <c r="C107" s="115">
        <f>[11]B!$C$3155</f>
        <v>8</v>
      </c>
      <c r="D107" s="116"/>
      <c r="E107" s="117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105"/>
    </row>
    <row r="108" spans="1:22" x14ac:dyDescent="0.2">
      <c r="A108" s="381"/>
      <c r="B108" s="92" t="s">
        <v>157</v>
      </c>
      <c r="C108" s="118">
        <f>SUM(C102:C107)</f>
        <v>2181</v>
      </c>
      <c r="D108" s="118">
        <f>SUM(D102:D106)</f>
        <v>2114</v>
      </c>
      <c r="E108" s="79">
        <f>SUM(E102:E106)</f>
        <v>21612100</v>
      </c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105"/>
    </row>
    <row r="109" spans="1:22" s="123" customFormat="1" x14ac:dyDescent="0.2">
      <c r="A109" s="119" t="s">
        <v>158</v>
      </c>
      <c r="B109" s="120"/>
      <c r="C109" s="121"/>
      <c r="D109" s="121"/>
      <c r="E109" s="122"/>
    </row>
    <row r="110" spans="1:22" s="123" customFormat="1" ht="38.25" x14ac:dyDescent="0.2">
      <c r="A110" s="8" t="s">
        <v>3</v>
      </c>
      <c r="B110" s="8" t="s">
        <v>4</v>
      </c>
      <c r="C110" s="85" t="s">
        <v>159</v>
      </c>
      <c r="D110" s="85" t="s">
        <v>6</v>
      </c>
      <c r="E110" s="539" t="s">
        <v>7</v>
      </c>
    </row>
    <row r="111" spans="1:22" s="123" customFormat="1" x14ac:dyDescent="0.2">
      <c r="A111" s="372">
        <v>3001001</v>
      </c>
      <c r="B111" s="86" t="s">
        <v>160</v>
      </c>
      <c r="C111" s="124">
        <f>+[11]B!C$3158</f>
        <v>113</v>
      </c>
      <c r="D111" s="124">
        <f>+[11]B!E$3158</f>
        <v>113</v>
      </c>
      <c r="E111" s="45">
        <f>[11]B!AL3158</f>
        <v>2780930</v>
      </c>
    </row>
    <row r="112" spans="1:22" s="123" customFormat="1" x14ac:dyDescent="0.2">
      <c r="A112" s="366" t="s">
        <v>161</v>
      </c>
      <c r="B112" s="90" t="s">
        <v>162</v>
      </c>
      <c r="C112" s="125">
        <f>+[11]B!C$3159</f>
        <v>32</v>
      </c>
      <c r="D112" s="125">
        <f>+[11]B!E$3159</f>
        <v>32</v>
      </c>
      <c r="E112" s="45">
        <f>[11]B!AL3159</f>
        <v>9872000</v>
      </c>
    </row>
    <row r="113" spans="1:19" s="123" customFormat="1" x14ac:dyDescent="0.2">
      <c r="A113" s="381"/>
      <c r="B113" s="92" t="s">
        <v>157</v>
      </c>
      <c r="C113" s="126">
        <f>SUM(C111:C112)</f>
        <v>145</v>
      </c>
      <c r="D113" s="126">
        <f>SUM(D111:D112)</f>
        <v>145</v>
      </c>
      <c r="E113" s="127">
        <f>SUM(E111:E112)</f>
        <v>12652930</v>
      </c>
    </row>
    <row r="114" spans="1:19" s="123" customFormat="1" x14ac:dyDescent="0.2">
      <c r="A114" s="80" t="s">
        <v>163</v>
      </c>
      <c r="B114" s="128"/>
      <c r="C114" s="66"/>
      <c r="D114" s="66"/>
      <c r="E114" s="67"/>
    </row>
    <row r="115" spans="1:19" s="123" customFormat="1" ht="38.25" x14ac:dyDescent="0.2">
      <c r="A115" s="8" t="s">
        <v>3</v>
      </c>
      <c r="B115" s="84" t="s">
        <v>4</v>
      </c>
      <c r="C115" s="85" t="s">
        <v>159</v>
      </c>
      <c r="D115" s="85" t="s">
        <v>6</v>
      </c>
      <c r="E115" s="539" t="s">
        <v>7</v>
      </c>
    </row>
    <row r="116" spans="1:19" s="123" customFormat="1" x14ac:dyDescent="0.2">
      <c r="A116" s="381" t="s">
        <v>164</v>
      </c>
      <c r="B116" s="90" t="s">
        <v>165</v>
      </c>
      <c r="C116" s="129">
        <f>+[11]B!$C$1224</f>
        <v>1235</v>
      </c>
      <c r="D116" s="129">
        <f>[11]B!$E$1224</f>
        <v>1216</v>
      </c>
      <c r="E116" s="127">
        <f>[11]B!$AL$1224</f>
        <v>6848740</v>
      </c>
    </row>
    <row r="117" spans="1:19" x14ac:dyDescent="0.2">
      <c r="A117" s="3" t="s">
        <v>166</v>
      </c>
    </row>
    <row r="118" spans="1:19" ht="14.25" customHeight="1" x14ac:dyDescent="0.2">
      <c r="A118" s="575" t="s">
        <v>167</v>
      </c>
      <c r="B118" s="576"/>
      <c r="C118" s="581" t="s">
        <v>157</v>
      </c>
      <c r="D118" s="613" t="s">
        <v>168</v>
      </c>
      <c r="E118" s="614"/>
      <c r="F118" s="614"/>
      <c r="G118" s="614"/>
      <c r="H118" s="615" t="s">
        <v>169</v>
      </c>
      <c r="I118" s="616"/>
      <c r="J118" s="617"/>
      <c r="K118" s="618" t="s">
        <v>170</v>
      </c>
      <c r="L118" s="619"/>
      <c r="M118" s="620"/>
      <c r="N118" s="621" t="s">
        <v>171</v>
      </c>
      <c r="O118" s="750" t="s">
        <v>172</v>
      </c>
      <c r="P118" s="751"/>
      <c r="Q118" s="593" t="s">
        <v>173</v>
      </c>
      <c r="R118" s="593" t="s">
        <v>174</v>
      </c>
      <c r="S118" s="596" t="s">
        <v>7</v>
      </c>
    </row>
    <row r="119" spans="1:19" ht="14.25" customHeight="1" x14ac:dyDescent="0.2">
      <c r="A119" s="577"/>
      <c r="B119" s="578"/>
      <c r="C119" s="582"/>
      <c r="D119" s="599" t="s">
        <v>175</v>
      </c>
      <c r="E119" s="601" t="s">
        <v>176</v>
      </c>
      <c r="F119" s="602"/>
      <c r="G119" s="603" t="s">
        <v>177</v>
      </c>
      <c r="H119" s="605" t="s">
        <v>178</v>
      </c>
      <c r="I119" s="607" t="s">
        <v>179</v>
      </c>
      <c r="J119" s="609" t="s">
        <v>180</v>
      </c>
      <c r="K119" s="611" t="s">
        <v>181</v>
      </c>
      <c r="L119" s="612" t="s">
        <v>182</v>
      </c>
      <c r="M119" s="626" t="s">
        <v>183</v>
      </c>
      <c r="N119" s="622"/>
      <c r="O119" s="759" t="s">
        <v>184</v>
      </c>
      <c r="P119" s="751" t="s">
        <v>185</v>
      </c>
      <c r="Q119" s="594"/>
      <c r="R119" s="594"/>
      <c r="S119" s="597"/>
    </row>
    <row r="120" spans="1:19" x14ac:dyDescent="0.2">
      <c r="A120" s="579"/>
      <c r="B120" s="580"/>
      <c r="C120" s="583"/>
      <c r="D120" s="600"/>
      <c r="E120" s="456" t="s">
        <v>186</v>
      </c>
      <c r="F120" s="130" t="s">
        <v>187</v>
      </c>
      <c r="G120" s="604"/>
      <c r="H120" s="606"/>
      <c r="I120" s="608"/>
      <c r="J120" s="610"/>
      <c r="K120" s="611"/>
      <c r="L120" s="612"/>
      <c r="M120" s="626"/>
      <c r="N120" s="623"/>
      <c r="O120" s="759"/>
      <c r="P120" s="751"/>
      <c r="Q120" s="595"/>
      <c r="R120" s="595"/>
      <c r="S120" s="598"/>
    </row>
    <row r="121" spans="1:19" s="134" customFormat="1" x14ac:dyDescent="0.25">
      <c r="A121" s="584" t="s">
        <v>188</v>
      </c>
      <c r="B121" s="585"/>
      <c r="C121" s="132">
        <f>+C122+C123+C124+C125+C126+C127+C131+C132+C133</f>
        <v>124758</v>
      </c>
      <c r="D121" s="132">
        <f t="shared" ref="D121:P121" si="0">+D122+D123+D124+D125+D126+D127+D131+D132+D133</f>
        <v>123769</v>
      </c>
      <c r="E121" s="26">
        <f t="shared" si="0"/>
        <v>123769</v>
      </c>
      <c r="F121" s="457">
        <f t="shared" si="0"/>
        <v>0</v>
      </c>
      <c r="G121" s="458">
        <f t="shared" si="0"/>
        <v>989</v>
      </c>
      <c r="H121" s="26">
        <f t="shared" si="0"/>
        <v>36233</v>
      </c>
      <c r="I121" s="26">
        <f t="shared" si="0"/>
        <v>45981</v>
      </c>
      <c r="J121" s="26">
        <f t="shared" si="0"/>
        <v>42544</v>
      </c>
      <c r="K121" s="26">
        <f t="shared" si="0"/>
        <v>0</v>
      </c>
      <c r="L121" s="26">
        <f t="shared" si="0"/>
        <v>0</v>
      </c>
      <c r="M121" s="459">
        <f t="shared" si="0"/>
        <v>0</v>
      </c>
      <c r="N121" s="26">
        <f t="shared" si="0"/>
        <v>0</v>
      </c>
      <c r="O121" s="26">
        <f t="shared" si="0"/>
        <v>0</v>
      </c>
      <c r="P121" s="26">
        <f t="shared" si="0"/>
        <v>577</v>
      </c>
      <c r="Q121" s="457">
        <f>+Q122+Q123+Q124+Q125+Q126+Q127+Q131+Q132+Q133</f>
        <v>0</v>
      </c>
      <c r="R121" s="132">
        <v>0</v>
      </c>
      <c r="S121" s="133">
        <f>SUM(S122:S126,S127,S131:S133)</f>
        <v>363482730</v>
      </c>
    </row>
    <row r="122" spans="1:19" x14ac:dyDescent="0.2">
      <c r="A122" s="135" t="s">
        <v>189</v>
      </c>
      <c r="B122" s="136" t="s">
        <v>190</v>
      </c>
      <c r="C122" s="137">
        <f>[11]B!C300</f>
        <v>49339</v>
      </c>
      <c r="D122" s="137">
        <f>[11]B!D300</f>
        <v>48721</v>
      </c>
      <c r="E122" s="137">
        <f>[11]B!E300</f>
        <v>48721</v>
      </c>
      <c r="F122" s="460">
        <f>[11]B!F300</f>
        <v>0</v>
      </c>
      <c r="G122" s="461">
        <f>[11]B!G300</f>
        <v>618</v>
      </c>
      <c r="H122" s="137">
        <f>[11]B!AA300</f>
        <v>17737</v>
      </c>
      <c r="I122" s="137">
        <f>[11]B!AB300</f>
        <v>12432</v>
      </c>
      <c r="J122" s="137">
        <f>[11]B!AC300</f>
        <v>19170</v>
      </c>
      <c r="K122" s="137">
        <f>[11]B!AD300</f>
        <v>0</v>
      </c>
      <c r="L122" s="137">
        <f>[11]B!AE300</f>
        <v>0</v>
      </c>
      <c r="M122" s="461">
        <f>[11]B!AF300</f>
        <v>0</v>
      </c>
      <c r="N122" s="137">
        <f>[11]B!AG300</f>
        <v>0</v>
      </c>
      <c r="O122" s="137">
        <f>[11]B!AH300</f>
        <v>0</v>
      </c>
      <c r="P122" s="137">
        <f>[11]B!AI300</f>
        <v>5</v>
      </c>
      <c r="Q122" s="460">
        <f>[11]B!AJ300</f>
        <v>0</v>
      </c>
      <c r="R122" s="138"/>
      <c r="S122" s="139">
        <f>[11]B!$AL$300</f>
        <v>94538720</v>
      </c>
    </row>
    <row r="123" spans="1:19" x14ac:dyDescent="0.2">
      <c r="A123" s="140" t="s">
        <v>191</v>
      </c>
      <c r="B123" s="544" t="s">
        <v>192</v>
      </c>
      <c r="C123" s="142">
        <f>[11]B!C381</f>
        <v>56789</v>
      </c>
      <c r="D123" s="142">
        <f>[11]B!D381</f>
        <v>56501</v>
      </c>
      <c r="E123" s="142">
        <f>[11]B!E381</f>
        <v>56501</v>
      </c>
      <c r="F123" s="462">
        <f>[11]B!F381</f>
        <v>0</v>
      </c>
      <c r="G123" s="463">
        <f>[11]B!G381</f>
        <v>288</v>
      </c>
      <c r="H123" s="142">
        <f>[11]B!AA381</f>
        <v>15644</v>
      </c>
      <c r="I123" s="142">
        <f>[11]B!AB381</f>
        <v>21895</v>
      </c>
      <c r="J123" s="142">
        <f>[11]B!AC381</f>
        <v>19250</v>
      </c>
      <c r="K123" s="142">
        <f>[11]B!AD381</f>
        <v>0</v>
      </c>
      <c r="L123" s="142">
        <f>[11]B!AE381</f>
        <v>0</v>
      </c>
      <c r="M123" s="463">
        <f>[11]B!AF381</f>
        <v>0</v>
      </c>
      <c r="N123" s="142">
        <f>[11]B!AG381</f>
        <v>0</v>
      </c>
      <c r="O123" s="142">
        <f>[11]B!AH381</f>
        <v>0</v>
      </c>
      <c r="P123" s="142">
        <f>[11]B!AI381</f>
        <v>129</v>
      </c>
      <c r="Q123" s="462">
        <f>[11]B!AJ381</f>
        <v>0</v>
      </c>
      <c r="R123" s="143"/>
      <c r="S123" s="144">
        <f>[11]B!$AL$381</f>
        <v>97825400</v>
      </c>
    </row>
    <row r="124" spans="1:19" x14ac:dyDescent="0.2">
      <c r="A124" s="140" t="s">
        <v>193</v>
      </c>
      <c r="B124" s="544" t="s">
        <v>194</v>
      </c>
      <c r="C124" s="142">
        <f>[11]B!C427</f>
        <v>3843</v>
      </c>
      <c r="D124" s="142">
        <f>[11]B!D427</f>
        <v>3828</v>
      </c>
      <c r="E124" s="142">
        <f>[11]B!E427</f>
        <v>3828</v>
      </c>
      <c r="F124" s="462">
        <f>[11]B!F427</f>
        <v>0</v>
      </c>
      <c r="G124" s="463">
        <f>[11]B!G427</f>
        <v>15</v>
      </c>
      <c r="H124" s="142">
        <f>[11]B!AA427</f>
        <v>243</v>
      </c>
      <c r="I124" s="142">
        <f>[11]B!AB427</f>
        <v>3525</v>
      </c>
      <c r="J124" s="142">
        <f>[11]B!AC427</f>
        <v>75</v>
      </c>
      <c r="K124" s="142">
        <f>[11]B!AD427</f>
        <v>0</v>
      </c>
      <c r="L124" s="142">
        <f>[11]B!AE427</f>
        <v>0</v>
      </c>
      <c r="M124" s="463">
        <f>[11]B!AF427</f>
        <v>0</v>
      </c>
      <c r="N124" s="142">
        <f>[11]B!AG427</f>
        <v>0</v>
      </c>
      <c r="O124" s="142">
        <f>[11]B!AH427</f>
        <v>0</v>
      </c>
      <c r="P124" s="142">
        <f>[11]B!AI427</f>
        <v>32</v>
      </c>
      <c r="Q124" s="462">
        <f>[11]B!AJ427</f>
        <v>0</v>
      </c>
      <c r="R124" s="143"/>
      <c r="S124" s="144">
        <f>[11]B!$AL$427</f>
        <v>19218250</v>
      </c>
    </row>
    <row r="125" spans="1:19" x14ac:dyDescent="0.2">
      <c r="A125" s="140" t="s">
        <v>195</v>
      </c>
      <c r="B125" s="544" t="s">
        <v>196</v>
      </c>
      <c r="C125" s="142">
        <f>[11]B!C442</f>
        <v>0</v>
      </c>
      <c r="D125" s="142">
        <f>[11]B!D442</f>
        <v>0</v>
      </c>
      <c r="E125" s="142">
        <f>[11]B!E442</f>
        <v>0</v>
      </c>
      <c r="F125" s="462">
        <f>[11]B!F442</f>
        <v>0</v>
      </c>
      <c r="G125" s="463">
        <f>[11]B!G442</f>
        <v>0</v>
      </c>
      <c r="H125" s="142">
        <f>[11]B!AA442</f>
        <v>0</v>
      </c>
      <c r="I125" s="142">
        <f>[11]B!AB442</f>
        <v>0</v>
      </c>
      <c r="J125" s="142">
        <f>[11]B!AC442</f>
        <v>0</v>
      </c>
      <c r="K125" s="142">
        <f>[11]B!AD442</f>
        <v>0</v>
      </c>
      <c r="L125" s="142">
        <f>[11]B!AE442</f>
        <v>0</v>
      </c>
      <c r="M125" s="463">
        <f>[11]B!AF442</f>
        <v>0</v>
      </c>
      <c r="N125" s="142">
        <f>[11]B!AG442</f>
        <v>0</v>
      </c>
      <c r="O125" s="142">
        <f>[11]B!AH442</f>
        <v>0</v>
      </c>
      <c r="P125" s="142">
        <f>[11]B!AI442</f>
        <v>1</v>
      </c>
      <c r="Q125" s="462">
        <f>[11]B!AJ442</f>
        <v>0</v>
      </c>
      <c r="R125" s="145"/>
      <c r="S125" s="142">
        <f>[11]B!AL442</f>
        <v>0</v>
      </c>
    </row>
    <row r="126" spans="1:19" x14ac:dyDescent="0.2">
      <c r="A126" s="146" t="s">
        <v>197</v>
      </c>
      <c r="B126" s="147" t="s">
        <v>198</v>
      </c>
      <c r="C126" s="148">
        <f>[11]B!C522</f>
        <v>3894</v>
      </c>
      <c r="D126" s="148">
        <f>[11]B!D522</f>
        <v>3874</v>
      </c>
      <c r="E126" s="148">
        <f>[11]B!E522</f>
        <v>3874</v>
      </c>
      <c r="F126" s="464">
        <f>[11]B!F522</f>
        <v>0</v>
      </c>
      <c r="G126" s="465">
        <f>[11]B!G522</f>
        <v>20</v>
      </c>
      <c r="H126" s="148">
        <f>[11]B!AA522</f>
        <v>1224</v>
      </c>
      <c r="I126" s="148">
        <f>[11]B!AB522</f>
        <v>1119</v>
      </c>
      <c r="J126" s="148">
        <f>[11]B!AC522</f>
        <v>1551</v>
      </c>
      <c r="K126" s="148">
        <f>[11]B!AD522</f>
        <v>0</v>
      </c>
      <c r="L126" s="148">
        <f>[11]B!AE522</f>
        <v>0</v>
      </c>
      <c r="M126" s="465">
        <f>[11]B!AF522</f>
        <v>0</v>
      </c>
      <c r="N126" s="148">
        <f>[11]B!AG522</f>
        <v>0</v>
      </c>
      <c r="O126" s="148">
        <f>[11]B!AH522</f>
        <v>0</v>
      </c>
      <c r="P126" s="148">
        <f>[11]B!AI522</f>
        <v>342</v>
      </c>
      <c r="Q126" s="464">
        <f>[11]B!AJ522</f>
        <v>0</v>
      </c>
      <c r="R126" s="149"/>
      <c r="S126" s="145">
        <f>[11]B!$AL$522</f>
        <v>23408930</v>
      </c>
    </row>
    <row r="127" spans="1:19" x14ac:dyDescent="0.2">
      <c r="A127" s="586" t="s">
        <v>199</v>
      </c>
      <c r="B127" s="4" t="s">
        <v>200</v>
      </c>
      <c r="C127" s="150">
        <f>SUM(C128:C130)</f>
        <v>7396</v>
      </c>
      <c r="D127" s="151">
        <f>SUM(D128:D130)</f>
        <v>7377</v>
      </c>
      <c r="E127" s="151">
        <f t="shared" ref="E127:P127" si="1">SUM(E128:E130)</f>
        <v>7377</v>
      </c>
      <c r="F127" s="466">
        <f t="shared" si="1"/>
        <v>0</v>
      </c>
      <c r="G127" s="154">
        <f t="shared" si="1"/>
        <v>19</v>
      </c>
      <c r="H127" s="151">
        <f t="shared" si="1"/>
        <v>1061</v>
      </c>
      <c r="I127" s="151">
        <f t="shared" si="1"/>
        <v>5017</v>
      </c>
      <c r="J127" s="151">
        <f t="shared" si="1"/>
        <v>1318</v>
      </c>
      <c r="K127" s="151">
        <f t="shared" si="1"/>
        <v>0</v>
      </c>
      <c r="L127" s="151">
        <f t="shared" si="1"/>
        <v>0</v>
      </c>
      <c r="M127" s="467">
        <f t="shared" si="1"/>
        <v>0</v>
      </c>
      <c r="N127" s="151">
        <f t="shared" si="1"/>
        <v>0</v>
      </c>
      <c r="O127" s="151">
        <f t="shared" si="1"/>
        <v>0</v>
      </c>
      <c r="P127" s="151">
        <f t="shared" si="1"/>
        <v>40</v>
      </c>
      <c r="Q127" s="155">
        <f>SUM(Q128:Q130)</f>
        <v>0</v>
      </c>
      <c r="R127" s="156">
        <v>0</v>
      </c>
      <c r="S127" s="157">
        <f>SUM(S128:S130)</f>
        <v>122073370</v>
      </c>
    </row>
    <row r="128" spans="1:19" x14ac:dyDescent="0.2">
      <c r="A128" s="586"/>
      <c r="B128" s="158" t="s">
        <v>201</v>
      </c>
      <c r="C128" s="137">
        <f>[11]B!C582</f>
        <v>4286</v>
      </c>
      <c r="D128" s="137">
        <f>[11]B!D582</f>
        <v>4273</v>
      </c>
      <c r="E128" s="137">
        <f>[11]B!E582</f>
        <v>4273</v>
      </c>
      <c r="F128" s="460">
        <f>[11]B!F582</f>
        <v>0</v>
      </c>
      <c r="G128" s="461">
        <f>[11]B!G582</f>
        <v>13</v>
      </c>
      <c r="H128" s="137">
        <f>[11]B!AA582</f>
        <v>866</v>
      </c>
      <c r="I128" s="137">
        <f>[11]B!AB582</f>
        <v>2886</v>
      </c>
      <c r="J128" s="137">
        <f>[11]B!AC582</f>
        <v>534</v>
      </c>
      <c r="K128" s="137">
        <f>[11]B!AD582</f>
        <v>0</v>
      </c>
      <c r="L128" s="137">
        <f>[11]B!AE582</f>
        <v>0</v>
      </c>
      <c r="M128" s="461">
        <f>[11]B!AF582</f>
        <v>0</v>
      </c>
      <c r="N128" s="137">
        <f>[11]B!AG582</f>
        <v>0</v>
      </c>
      <c r="O128" s="137">
        <f>[11]B!AH582</f>
        <v>0</v>
      </c>
      <c r="P128" s="137">
        <f>[11]B!AI582</f>
        <v>11</v>
      </c>
      <c r="Q128" s="460">
        <f>[11]B!AJ582</f>
        <v>0</v>
      </c>
      <c r="R128" s="138"/>
      <c r="S128" s="139">
        <f>[11]B!$AL$582</f>
        <v>17974080</v>
      </c>
    </row>
    <row r="129" spans="1:19" x14ac:dyDescent="0.2">
      <c r="A129" s="586"/>
      <c r="B129" s="523" t="s">
        <v>202</v>
      </c>
      <c r="C129" s="142">
        <f>[11]B!C602</f>
        <v>38</v>
      </c>
      <c r="D129" s="142">
        <f>[11]B!D602</f>
        <v>38</v>
      </c>
      <c r="E129" s="142">
        <f>[11]B!E602</f>
        <v>38</v>
      </c>
      <c r="F129" s="462">
        <f>[11]B!F602</f>
        <v>0</v>
      </c>
      <c r="G129" s="463">
        <f>[11]B!G602</f>
        <v>0</v>
      </c>
      <c r="H129" s="142">
        <f>[11]B!AA602</f>
        <v>0</v>
      </c>
      <c r="I129" s="142">
        <f>[11]B!AB602</f>
        <v>38</v>
      </c>
      <c r="J129" s="142">
        <f>[11]B!AC602</f>
        <v>0</v>
      </c>
      <c r="K129" s="142">
        <f>[11]B!AD602</f>
        <v>0</v>
      </c>
      <c r="L129" s="142">
        <f>[11]B!AE602</f>
        <v>0</v>
      </c>
      <c r="M129" s="463">
        <f>[11]B!AF602</f>
        <v>0</v>
      </c>
      <c r="N129" s="142">
        <f>[11]B!AG602</f>
        <v>0</v>
      </c>
      <c r="O129" s="142">
        <f>[11]B!AH602</f>
        <v>0</v>
      </c>
      <c r="P129" s="142">
        <f>[11]B!AI602</f>
        <v>0</v>
      </c>
      <c r="Q129" s="462">
        <f>[11]B!AJ602</f>
        <v>0</v>
      </c>
      <c r="R129" s="143"/>
      <c r="S129" s="144">
        <f>[11]B!$AL$602</f>
        <v>138940</v>
      </c>
    </row>
    <row r="130" spans="1:19" x14ac:dyDescent="0.2">
      <c r="A130" s="587"/>
      <c r="B130" s="161" t="s">
        <v>203</v>
      </c>
      <c r="C130" s="162">
        <f>[11]B!C650</f>
        <v>3072</v>
      </c>
      <c r="D130" s="162">
        <f>[11]B!D650</f>
        <v>3066</v>
      </c>
      <c r="E130" s="162">
        <f>[11]B!E650</f>
        <v>3066</v>
      </c>
      <c r="F130" s="468">
        <f>[11]B!F650</f>
        <v>0</v>
      </c>
      <c r="G130" s="469">
        <f>[11]B!G650</f>
        <v>6</v>
      </c>
      <c r="H130" s="162">
        <f>[11]B!AA650</f>
        <v>195</v>
      </c>
      <c r="I130" s="162">
        <f>[11]B!AB650</f>
        <v>2093</v>
      </c>
      <c r="J130" s="162">
        <f>[11]B!AC650</f>
        <v>784</v>
      </c>
      <c r="K130" s="162">
        <f>[11]B!AD650</f>
        <v>0</v>
      </c>
      <c r="L130" s="162">
        <f>[11]B!AE650</f>
        <v>0</v>
      </c>
      <c r="M130" s="469">
        <f>[11]B!AF650</f>
        <v>0</v>
      </c>
      <c r="N130" s="162">
        <f>[11]B!AG650</f>
        <v>0</v>
      </c>
      <c r="O130" s="162">
        <f>[11]B!AH650</f>
        <v>0</v>
      </c>
      <c r="P130" s="162">
        <f>[11]B!AI650</f>
        <v>29</v>
      </c>
      <c r="Q130" s="468">
        <f>[11]B!AJ650</f>
        <v>0</v>
      </c>
      <c r="R130" s="163"/>
      <c r="S130" s="470">
        <f>[11]B!$AL$650</f>
        <v>103960350</v>
      </c>
    </row>
    <row r="131" spans="1:19" x14ac:dyDescent="0.2">
      <c r="A131" s="135" t="s">
        <v>204</v>
      </c>
      <c r="B131" s="136" t="s">
        <v>205</v>
      </c>
      <c r="C131" s="137">
        <f>[11]B!C660</f>
        <v>210</v>
      </c>
      <c r="D131" s="137">
        <f>[11]B!D660</f>
        <v>194</v>
      </c>
      <c r="E131" s="137">
        <f>[11]B!E660</f>
        <v>194</v>
      </c>
      <c r="F131" s="460">
        <f>[11]B!F660</f>
        <v>0</v>
      </c>
      <c r="G131" s="461">
        <f>[11]B!G660</f>
        <v>16</v>
      </c>
      <c r="H131" s="137">
        <f>[11]B!AA660</f>
        <v>0</v>
      </c>
      <c r="I131" s="137">
        <f>[11]B!AB660</f>
        <v>7</v>
      </c>
      <c r="J131" s="137">
        <f>[11]B!AC660</f>
        <v>203</v>
      </c>
      <c r="K131" s="137">
        <f>[11]B!AD660</f>
        <v>0</v>
      </c>
      <c r="L131" s="137">
        <f>[11]B!AE660</f>
        <v>0</v>
      </c>
      <c r="M131" s="461">
        <f>[11]B!AF660</f>
        <v>0</v>
      </c>
      <c r="N131" s="137">
        <f>[11]B!AG660</f>
        <v>0</v>
      </c>
      <c r="O131" s="137">
        <f>[11]B!AH660</f>
        <v>0</v>
      </c>
      <c r="P131" s="137">
        <f>[11]B!AI660</f>
        <v>0</v>
      </c>
      <c r="Q131" s="460">
        <f>[11]B!AJ660</f>
        <v>0</v>
      </c>
      <c r="R131" s="138"/>
      <c r="S131" s="159">
        <f>[11]B!$AL$660</f>
        <v>499150</v>
      </c>
    </row>
    <row r="132" spans="1:19" s="166" customFormat="1" x14ac:dyDescent="0.2">
      <c r="A132" s="140" t="s">
        <v>206</v>
      </c>
      <c r="B132" s="525" t="s">
        <v>207</v>
      </c>
      <c r="C132" s="142">
        <f>[11]B!C721</f>
        <v>127</v>
      </c>
      <c r="D132" s="142">
        <f>[11]B!D721</f>
        <v>127</v>
      </c>
      <c r="E132" s="142">
        <f>[11]B!E721</f>
        <v>127</v>
      </c>
      <c r="F132" s="462">
        <f>[11]B!F721</f>
        <v>0</v>
      </c>
      <c r="G132" s="463">
        <f>[11]B!G721</f>
        <v>0</v>
      </c>
      <c r="H132" s="142">
        <f>[11]B!AA721</f>
        <v>25</v>
      </c>
      <c r="I132" s="142">
        <f>[11]B!AB721</f>
        <v>63</v>
      </c>
      <c r="J132" s="142">
        <f>[11]B!AC721</f>
        <v>39</v>
      </c>
      <c r="K132" s="142">
        <f>[11]B!AD721</f>
        <v>0</v>
      </c>
      <c r="L132" s="142">
        <f>[11]B!AE721</f>
        <v>0</v>
      </c>
      <c r="M132" s="463">
        <f>[11]B!AF721</f>
        <v>0</v>
      </c>
      <c r="N132" s="142">
        <f>[11]B!AG721</f>
        <v>0</v>
      </c>
      <c r="O132" s="142">
        <f>[11]B!AH721</f>
        <v>0</v>
      </c>
      <c r="P132" s="142">
        <f>[11]B!AI721</f>
        <v>27</v>
      </c>
      <c r="Q132" s="462">
        <f>[11]B!AJ721</f>
        <v>0</v>
      </c>
      <c r="R132" s="143"/>
      <c r="S132" s="165">
        <f>[11]B!$AL$721</f>
        <v>238830</v>
      </c>
    </row>
    <row r="133" spans="1:19" x14ac:dyDescent="0.2">
      <c r="A133" s="140" t="s">
        <v>208</v>
      </c>
      <c r="B133" s="525" t="s">
        <v>209</v>
      </c>
      <c r="C133" s="148">
        <f>[11]B!C764</f>
        <v>3160</v>
      </c>
      <c r="D133" s="148">
        <f>[11]B!D764</f>
        <v>3147</v>
      </c>
      <c r="E133" s="148">
        <f>[11]B!E764</f>
        <v>3147</v>
      </c>
      <c r="F133" s="464">
        <f>[11]B!F764</f>
        <v>0</v>
      </c>
      <c r="G133" s="465">
        <f>[11]B!G764</f>
        <v>13</v>
      </c>
      <c r="H133" s="148">
        <f>[11]B!AA764</f>
        <v>299</v>
      </c>
      <c r="I133" s="148">
        <f>[11]B!AB764</f>
        <v>1923</v>
      </c>
      <c r="J133" s="148">
        <f>[11]B!AC764</f>
        <v>938</v>
      </c>
      <c r="K133" s="148">
        <f>[11]B!AD764</f>
        <v>0</v>
      </c>
      <c r="L133" s="148">
        <f>[11]B!AE764</f>
        <v>0</v>
      </c>
      <c r="M133" s="465">
        <f>[11]B!AF764</f>
        <v>0</v>
      </c>
      <c r="N133" s="148">
        <f>[11]B!AG764</f>
        <v>0</v>
      </c>
      <c r="O133" s="148">
        <f>[11]B!AH764</f>
        <v>0</v>
      </c>
      <c r="P133" s="148">
        <f>[11]B!AI764</f>
        <v>1</v>
      </c>
      <c r="Q133" s="464">
        <f>[11]B!AJ764</f>
        <v>0</v>
      </c>
      <c r="R133" s="149"/>
      <c r="S133" s="144">
        <f>[11]B!$AL$764</f>
        <v>5680080</v>
      </c>
    </row>
    <row r="134" spans="1:19" s="3" customFormat="1" x14ac:dyDescent="0.2">
      <c r="A134" s="584" t="s">
        <v>210</v>
      </c>
      <c r="B134" s="585"/>
      <c r="C134" s="167">
        <f t="shared" ref="C134:P134" si="2">+C135+C136+C137+C138+C142+C143</f>
        <v>6146</v>
      </c>
      <c r="D134" s="168">
        <f t="shared" si="2"/>
        <v>5896</v>
      </c>
      <c r="E134" s="151">
        <f t="shared" si="2"/>
        <v>5896</v>
      </c>
      <c r="F134" s="466">
        <f t="shared" si="2"/>
        <v>0</v>
      </c>
      <c r="G134" s="154">
        <f t="shared" si="2"/>
        <v>250</v>
      </c>
      <c r="H134" s="151">
        <f t="shared" si="2"/>
        <v>966</v>
      </c>
      <c r="I134" s="151">
        <f t="shared" si="2"/>
        <v>1437</v>
      </c>
      <c r="J134" s="151">
        <f t="shared" si="2"/>
        <v>3743</v>
      </c>
      <c r="K134" s="151">
        <f t="shared" si="2"/>
        <v>9</v>
      </c>
      <c r="L134" s="151">
        <f t="shared" si="2"/>
        <v>0</v>
      </c>
      <c r="M134" s="467">
        <f t="shared" si="2"/>
        <v>0</v>
      </c>
      <c r="N134" s="151">
        <f t="shared" si="2"/>
        <v>0</v>
      </c>
      <c r="O134" s="172">
        <f t="shared" si="2"/>
        <v>0</v>
      </c>
      <c r="P134" s="172">
        <f t="shared" si="2"/>
        <v>49</v>
      </c>
      <c r="Q134" s="471">
        <f>+Q135+Q136+Q137+Q138+Q142+Q143</f>
        <v>0</v>
      </c>
      <c r="R134" s="173">
        <f>+R135+R136+R137</f>
        <v>0</v>
      </c>
      <c r="S134" s="157">
        <f>+S135+S136+S137+S138+S142</f>
        <v>171478230</v>
      </c>
    </row>
    <row r="135" spans="1:19" x14ac:dyDescent="0.2">
      <c r="A135" s="135" t="s">
        <v>211</v>
      </c>
      <c r="B135" s="174" t="s">
        <v>212</v>
      </c>
      <c r="C135" s="137">
        <f>[11]B!C824</f>
        <v>3179</v>
      </c>
      <c r="D135" s="137">
        <f>[11]B!D824</f>
        <v>2993</v>
      </c>
      <c r="E135" s="137">
        <f>[11]B!E824</f>
        <v>2993</v>
      </c>
      <c r="F135" s="460">
        <f>[11]B!F824</f>
        <v>0</v>
      </c>
      <c r="G135" s="461">
        <f>[11]B!G824</f>
        <v>186</v>
      </c>
      <c r="H135" s="175">
        <f>[11]B!AA824</f>
        <v>357</v>
      </c>
      <c r="I135" s="175">
        <f>[11]B!AB824</f>
        <v>646</v>
      </c>
      <c r="J135" s="175">
        <f>[11]B!AC824</f>
        <v>2176</v>
      </c>
      <c r="K135" s="175">
        <f>[11]B!AD824</f>
        <v>9</v>
      </c>
      <c r="L135" s="175">
        <f>[11]B!AE824</f>
        <v>0</v>
      </c>
      <c r="M135" s="472">
        <f>[11]B!AF824</f>
        <v>0</v>
      </c>
      <c r="N135" s="175">
        <f>[11]B!AG824</f>
        <v>0</v>
      </c>
      <c r="O135" s="175">
        <f>[11]B!AH824</f>
        <v>0</v>
      </c>
      <c r="P135" s="175">
        <f>[11]B!AI824</f>
        <v>0</v>
      </c>
      <c r="Q135" s="473">
        <f>[11]B!AJ824</f>
        <v>0</v>
      </c>
      <c r="R135" s="176"/>
      <c r="S135" s="139">
        <f>[11]B!$AL$824</f>
        <v>35231680</v>
      </c>
    </row>
    <row r="136" spans="1:19" x14ac:dyDescent="0.2">
      <c r="A136" s="146" t="s">
        <v>213</v>
      </c>
      <c r="B136" s="177" t="s">
        <v>214</v>
      </c>
      <c r="C136" s="142">
        <v>1</v>
      </c>
      <c r="D136" s="142">
        <v>1</v>
      </c>
      <c r="E136" s="142">
        <v>1</v>
      </c>
      <c r="F136" s="462">
        <f>[11]B!F847</f>
        <v>0</v>
      </c>
      <c r="G136" s="463">
        <f>[11]B!G847</f>
        <v>0</v>
      </c>
      <c r="H136" s="178">
        <f>[11]B!AA847</f>
        <v>0</v>
      </c>
      <c r="I136" s="178">
        <v>1</v>
      </c>
      <c r="J136" s="178">
        <f>[11]B!AC847</f>
        <v>0</v>
      </c>
      <c r="K136" s="178">
        <f>[11]B!AD847</f>
        <v>0</v>
      </c>
      <c r="L136" s="178">
        <f>[11]B!AE847</f>
        <v>0</v>
      </c>
      <c r="M136" s="474">
        <f>[11]B!AF847</f>
        <v>0</v>
      </c>
      <c r="N136" s="178">
        <f>[11]B!AG847</f>
        <v>0</v>
      </c>
      <c r="O136" s="178">
        <f>[11]B!AH847</f>
        <v>0</v>
      </c>
      <c r="P136" s="178">
        <f>[11]B!AI847</f>
        <v>0</v>
      </c>
      <c r="Q136" s="475">
        <f>[11]B!AJ847</f>
        <v>0</v>
      </c>
      <c r="R136" s="179"/>
      <c r="S136" s="144">
        <f>[11]B!$AL$847</f>
        <v>0</v>
      </c>
    </row>
    <row r="137" spans="1:19" x14ac:dyDescent="0.2">
      <c r="A137" s="530" t="s">
        <v>215</v>
      </c>
      <c r="B137" s="181" t="s">
        <v>216</v>
      </c>
      <c r="C137" s="148">
        <f>[11]B!C877</f>
        <v>1908</v>
      </c>
      <c r="D137" s="148">
        <f>[11]B!D877</f>
        <v>1856</v>
      </c>
      <c r="E137" s="148">
        <f>[11]B!E877</f>
        <v>1856</v>
      </c>
      <c r="F137" s="464">
        <f>[11]B!F877</f>
        <v>0</v>
      </c>
      <c r="G137" s="465">
        <f>[11]B!G877</f>
        <v>52</v>
      </c>
      <c r="H137" s="182">
        <f>[11]B!AA877</f>
        <v>205</v>
      </c>
      <c r="I137" s="182">
        <f>[11]B!AB877</f>
        <v>358</v>
      </c>
      <c r="J137" s="182">
        <f>[11]B!AC877</f>
        <v>1345</v>
      </c>
      <c r="K137" s="182">
        <f>[11]B!AD877</f>
        <v>0</v>
      </c>
      <c r="L137" s="182">
        <f>[11]B!AE877</f>
        <v>0</v>
      </c>
      <c r="M137" s="476">
        <f>[11]B!AF877</f>
        <v>0</v>
      </c>
      <c r="N137" s="182">
        <f>[11]B!AG877</f>
        <v>0</v>
      </c>
      <c r="O137" s="182">
        <f>[11]B!AH877</f>
        <v>0</v>
      </c>
      <c r="P137" s="182">
        <f>[11]B!AI877</f>
        <v>0</v>
      </c>
      <c r="Q137" s="477">
        <f>[11]B!AJ877</f>
        <v>0</v>
      </c>
      <c r="R137" s="183"/>
      <c r="S137" s="470">
        <f>[11]B!$AL$877</f>
        <v>113876370</v>
      </c>
    </row>
    <row r="138" spans="1:19" x14ac:dyDescent="0.2">
      <c r="A138" s="588" t="s">
        <v>193</v>
      </c>
      <c r="B138" s="174" t="s">
        <v>217</v>
      </c>
      <c r="C138" s="184">
        <f>SUM(C139:C141)</f>
        <v>1058</v>
      </c>
      <c r="D138" s="43">
        <f>SUM(D139:D141)</f>
        <v>1046</v>
      </c>
      <c r="E138" s="43">
        <f t="shared" ref="E138:P138" si="3">SUM(E139:E141)</f>
        <v>1046</v>
      </c>
      <c r="F138" s="30">
        <f t="shared" si="3"/>
        <v>0</v>
      </c>
      <c r="G138" s="187">
        <f t="shared" si="3"/>
        <v>12</v>
      </c>
      <c r="H138" s="478">
        <f t="shared" si="3"/>
        <v>404</v>
      </c>
      <c r="I138" s="478">
        <f t="shared" si="3"/>
        <v>432</v>
      </c>
      <c r="J138" s="478">
        <f t="shared" si="3"/>
        <v>222</v>
      </c>
      <c r="K138" s="478">
        <f t="shared" si="3"/>
        <v>0</v>
      </c>
      <c r="L138" s="478">
        <f t="shared" si="3"/>
        <v>0</v>
      </c>
      <c r="M138" s="479">
        <f t="shared" si="3"/>
        <v>0</v>
      </c>
      <c r="N138" s="478">
        <f>SUM(N139:N141)</f>
        <v>0</v>
      </c>
      <c r="O138" s="193">
        <f t="shared" si="3"/>
        <v>0</v>
      </c>
      <c r="P138" s="193">
        <f t="shared" si="3"/>
        <v>0</v>
      </c>
      <c r="Q138" s="480">
        <f>SUM(Q139:Q141)</f>
        <v>0</v>
      </c>
      <c r="R138" s="194">
        <f>SUM(R139:R142)</f>
        <v>0</v>
      </c>
      <c r="S138" s="481">
        <f>SUM(S139:S141)</f>
        <v>22370180</v>
      </c>
    </row>
    <row r="139" spans="1:19" x14ac:dyDescent="0.2">
      <c r="A139" s="588"/>
      <c r="B139" s="195" t="s">
        <v>218</v>
      </c>
      <c r="C139" s="137">
        <f>[11]B!C902-[11]B!C879-[11]B!C880</f>
        <v>948</v>
      </c>
      <c r="D139" s="137">
        <f>[11]B!D902-[11]B!D879-[11]B!D880</f>
        <v>937</v>
      </c>
      <c r="E139" s="137">
        <f>[11]B!E902-[11]B!E879-[11]B!E880</f>
        <v>937</v>
      </c>
      <c r="F139" s="460">
        <f>[11]B!F902-[11]B!F879-[11]B!F880</f>
        <v>0</v>
      </c>
      <c r="G139" s="461">
        <f>[11]B!G902-[11]B!G879-[11]B!G880</f>
        <v>11</v>
      </c>
      <c r="H139" s="175">
        <f>[11]B!AA902-[11]B!AA879-[11]B!AA880</f>
        <v>383</v>
      </c>
      <c r="I139" s="175">
        <f>[11]B!AB902-[11]B!AB879-[11]B!AB880</f>
        <v>378</v>
      </c>
      <c r="J139" s="175">
        <f>[11]B!AC902-[11]B!AC879-[11]B!AC880</f>
        <v>187</v>
      </c>
      <c r="K139" s="175">
        <f>[11]B!AD902-[11]B!AD879-[11]B!AD880</f>
        <v>0</v>
      </c>
      <c r="L139" s="175">
        <f>[11]B!AE902-[11]B!AE879-[11]B!AE880</f>
        <v>0</v>
      </c>
      <c r="M139" s="472">
        <f>[11]B!AF902-[11]B!AF879-[11]B!AF880</f>
        <v>0</v>
      </c>
      <c r="N139" s="175">
        <f>[11]B!AG902-[11]B!AG879-[11]B!AG880</f>
        <v>0</v>
      </c>
      <c r="O139" s="175">
        <f>[11]B!AH902-[11]B!AH879-[11]B!AH880</f>
        <v>0</v>
      </c>
      <c r="P139" s="175">
        <f>[11]B!AI902-[11]B!AI879-[11]B!AI880</f>
        <v>0</v>
      </c>
      <c r="Q139" s="473">
        <f>[11]B!AJ902-[11]B!AJ879-[11]B!AJ880</f>
        <v>0</v>
      </c>
      <c r="R139" s="176"/>
      <c r="S139" s="139">
        <f>[11]B!$AL$902-[11]B!$AL$879-[11]B!$AL$880</f>
        <v>19782520</v>
      </c>
    </row>
    <row r="140" spans="1:19" x14ac:dyDescent="0.2">
      <c r="A140" s="588"/>
      <c r="B140" s="195" t="s">
        <v>219</v>
      </c>
      <c r="C140" s="142">
        <f>[11]B!C879</f>
        <v>0</v>
      </c>
      <c r="D140" s="142">
        <f>[11]B!D879</f>
        <v>0</v>
      </c>
      <c r="E140" s="142">
        <f>[11]B!E879</f>
        <v>0</v>
      </c>
      <c r="F140" s="462">
        <f>[11]B!F879</f>
        <v>0</v>
      </c>
      <c r="G140" s="463">
        <f>[11]B!G879</f>
        <v>0</v>
      </c>
      <c r="H140" s="178">
        <f>[11]B!AA879</f>
        <v>0</v>
      </c>
      <c r="I140" s="178">
        <f>[11]B!AB879</f>
        <v>0</v>
      </c>
      <c r="J140" s="178">
        <f>[11]B!AC879</f>
        <v>0</v>
      </c>
      <c r="K140" s="178">
        <f>[11]B!AD879</f>
        <v>0</v>
      </c>
      <c r="L140" s="178">
        <f>[11]B!AE879</f>
        <v>0</v>
      </c>
      <c r="M140" s="474">
        <f>[11]B!AF879</f>
        <v>0</v>
      </c>
      <c r="N140" s="178">
        <f>[11]B!AG879</f>
        <v>0</v>
      </c>
      <c r="O140" s="178">
        <f>[11]B!AH879</f>
        <v>0</v>
      </c>
      <c r="P140" s="178">
        <f>[11]B!AI879</f>
        <v>0</v>
      </c>
      <c r="Q140" s="475">
        <f>[11]B!AJ879</f>
        <v>0</v>
      </c>
      <c r="R140" s="179"/>
      <c r="S140" s="144">
        <f>[11]B!$AL$879</f>
        <v>0</v>
      </c>
    </row>
    <row r="141" spans="1:19" x14ac:dyDescent="0.2">
      <c r="A141" s="588"/>
      <c r="B141" s="196" t="s">
        <v>220</v>
      </c>
      <c r="C141" s="148">
        <f>[11]B!C880</f>
        <v>110</v>
      </c>
      <c r="D141" s="148">
        <f>[11]B!D880</f>
        <v>109</v>
      </c>
      <c r="E141" s="148">
        <f>[11]B!E880</f>
        <v>109</v>
      </c>
      <c r="F141" s="464">
        <f>[11]B!F880</f>
        <v>0</v>
      </c>
      <c r="G141" s="465">
        <f>[11]B!G880</f>
        <v>1</v>
      </c>
      <c r="H141" s="182">
        <f>[11]B!AA880</f>
        <v>21</v>
      </c>
      <c r="I141" s="182">
        <f>[11]B!AB880</f>
        <v>54</v>
      </c>
      <c r="J141" s="182">
        <f>[11]B!AC880</f>
        <v>35</v>
      </c>
      <c r="K141" s="182">
        <f>[11]B!AD880</f>
        <v>0</v>
      </c>
      <c r="L141" s="182">
        <f>[11]B!AE880</f>
        <v>0</v>
      </c>
      <c r="M141" s="476">
        <f>[11]B!AF880</f>
        <v>0</v>
      </c>
      <c r="N141" s="182">
        <f>[11]B!AG880</f>
        <v>0</v>
      </c>
      <c r="O141" s="182">
        <f>[11]B!AH880</f>
        <v>0</v>
      </c>
      <c r="P141" s="182">
        <f>[11]B!AI880</f>
        <v>0</v>
      </c>
      <c r="Q141" s="477">
        <f>[11]B!AJ880</f>
        <v>0</v>
      </c>
      <c r="R141" s="183"/>
      <c r="S141" s="470">
        <f>[11]B!$AL$880</f>
        <v>2587660</v>
      </c>
    </row>
    <row r="142" spans="1:19" x14ac:dyDescent="0.2">
      <c r="A142" s="135" t="s">
        <v>195</v>
      </c>
      <c r="B142" s="197" t="s">
        <v>221</v>
      </c>
      <c r="C142" s="198">
        <f>[11]B!C944</f>
        <v>0</v>
      </c>
      <c r="D142" s="198">
        <f>[11]B!D944</f>
        <v>0</v>
      </c>
      <c r="E142" s="198">
        <f>[11]B!E944</f>
        <v>0</v>
      </c>
      <c r="F142" s="482">
        <f>[11]B!F944</f>
        <v>0</v>
      </c>
      <c r="G142" s="483">
        <f>[11]B!G944</f>
        <v>0</v>
      </c>
      <c r="H142" s="199">
        <f>[11]B!AA944</f>
        <v>0</v>
      </c>
      <c r="I142" s="199">
        <f>[11]B!AB944</f>
        <v>0</v>
      </c>
      <c r="J142" s="199">
        <f>[11]B!AC944</f>
        <v>0</v>
      </c>
      <c r="K142" s="199">
        <f>[11]B!AD944</f>
        <v>0</v>
      </c>
      <c r="L142" s="199">
        <f>[11]B!AE944</f>
        <v>0</v>
      </c>
      <c r="M142" s="484">
        <f>[11]B!AF944</f>
        <v>0</v>
      </c>
      <c r="N142" s="199">
        <f>[11]B!AG944</f>
        <v>0</v>
      </c>
      <c r="O142" s="199">
        <f>[11]B!AH944</f>
        <v>0</v>
      </c>
      <c r="P142" s="199">
        <f>[11]B!AI944</f>
        <v>49</v>
      </c>
      <c r="Q142" s="485">
        <f>[11]B!AJ944</f>
        <v>0</v>
      </c>
      <c r="R142" s="200"/>
      <c r="S142" s="139">
        <f>[11]B!$AL$944</f>
        <v>0</v>
      </c>
    </row>
    <row r="143" spans="1:19" s="203" customFormat="1" x14ac:dyDescent="0.2">
      <c r="A143" s="146"/>
      <c r="B143" s="201" t="s">
        <v>222</v>
      </c>
      <c r="C143" s="148">
        <f>[11]B!C988</f>
        <v>0</v>
      </c>
      <c r="D143" s="148">
        <f>[11]B!D988</f>
        <v>0</v>
      </c>
      <c r="E143" s="148">
        <f>[11]B!E988</f>
        <v>0</v>
      </c>
      <c r="F143" s="464">
        <f>[11]B!F988</f>
        <v>0</v>
      </c>
      <c r="G143" s="465">
        <f>[11]B!G988</f>
        <v>0</v>
      </c>
      <c r="H143" s="182">
        <f>[11]B!AA988</f>
        <v>0</v>
      </c>
      <c r="I143" s="182">
        <f>[11]B!AB988</f>
        <v>0</v>
      </c>
      <c r="J143" s="182">
        <f>[11]B!AC988</f>
        <v>0</v>
      </c>
      <c r="K143" s="182">
        <f>[11]B!AD988</f>
        <v>0</v>
      </c>
      <c r="L143" s="182">
        <f>[11]B!AE988</f>
        <v>0</v>
      </c>
      <c r="M143" s="476">
        <f>[11]B!AF988</f>
        <v>0</v>
      </c>
      <c r="N143" s="182">
        <f>[11]B!AG988</f>
        <v>0</v>
      </c>
      <c r="O143" s="182">
        <f>[11]B!AH988</f>
        <v>0</v>
      </c>
      <c r="P143" s="182">
        <f>[11]B!AI988</f>
        <v>0</v>
      </c>
      <c r="Q143" s="477">
        <f>[11]B!AJ988</f>
        <v>0</v>
      </c>
      <c r="R143" s="149"/>
      <c r="S143" s="486"/>
    </row>
    <row r="144" spans="1:19" s="203" customFormat="1" x14ac:dyDescent="0.2">
      <c r="A144" s="589" t="s">
        <v>223</v>
      </c>
      <c r="B144" s="590"/>
      <c r="C144" s="137">
        <f>[11]B!C671</f>
        <v>7644</v>
      </c>
      <c r="D144" s="137">
        <f>[11]B!D671</f>
        <v>7540</v>
      </c>
      <c r="E144" s="137">
        <f>[11]B!E671</f>
        <v>7459</v>
      </c>
      <c r="F144" s="460">
        <f>[11]B!F671</f>
        <v>81</v>
      </c>
      <c r="G144" s="461">
        <f>[11]B!G671</f>
        <v>104</v>
      </c>
      <c r="H144" s="175">
        <f>[11]B!AA671</f>
        <v>4238</v>
      </c>
      <c r="I144" s="175">
        <f>[11]B!AB671</f>
        <v>1864</v>
      </c>
      <c r="J144" s="175">
        <f>[11]B!AC671</f>
        <v>1542</v>
      </c>
      <c r="K144" s="175">
        <f>[11]B!AD671</f>
        <v>0</v>
      </c>
      <c r="L144" s="175">
        <f>[11]B!AE671</f>
        <v>0</v>
      </c>
      <c r="M144" s="472">
        <f>[11]B!AF671</f>
        <v>0</v>
      </c>
      <c r="N144" s="175">
        <f>[11]B!AG671</f>
        <v>0</v>
      </c>
      <c r="O144" s="175">
        <f>[11]B!AH671</f>
        <v>0</v>
      </c>
      <c r="P144" s="175">
        <f>[11]B!AI671</f>
        <v>0</v>
      </c>
      <c r="Q144" s="473">
        <f>[11]B!AJ671</f>
        <v>0</v>
      </c>
      <c r="R144" s="138"/>
      <c r="S144" s="487"/>
    </row>
    <row r="145" spans="1:24" s="3" customFormat="1" x14ac:dyDescent="0.2">
      <c r="A145" s="591" t="s">
        <v>224</v>
      </c>
      <c r="B145" s="592"/>
      <c r="C145" s="204">
        <f>[11]B!C1240</f>
        <v>0</v>
      </c>
      <c r="D145" s="204">
        <f>[11]B!D1240</f>
        <v>0</v>
      </c>
      <c r="E145" s="204">
        <f>[11]B!E1240</f>
        <v>0</v>
      </c>
      <c r="F145" s="488">
        <f>[11]B!F1240</f>
        <v>0</v>
      </c>
      <c r="G145" s="489">
        <f>[11]B!G1240</f>
        <v>0</v>
      </c>
      <c r="H145" s="205">
        <f>[11]B!AA1240</f>
        <v>0</v>
      </c>
      <c r="I145" s="205">
        <f>[11]B!AB1240</f>
        <v>0</v>
      </c>
      <c r="J145" s="205">
        <f>[11]B!AC1240</f>
        <v>0</v>
      </c>
      <c r="K145" s="205">
        <f>[11]B!AD1240</f>
        <v>0</v>
      </c>
      <c r="L145" s="205">
        <f>[11]B!AE1240</f>
        <v>0</v>
      </c>
      <c r="M145" s="490">
        <f>[11]B!AF1240</f>
        <v>0</v>
      </c>
      <c r="N145" s="205">
        <f>[11]B!AG1240</f>
        <v>0</v>
      </c>
      <c r="O145" s="205">
        <f>[11]B!AH1240</f>
        <v>0</v>
      </c>
      <c r="P145" s="205">
        <f>[11]B!AI1240</f>
        <v>285</v>
      </c>
      <c r="Q145" s="491">
        <f>[11]B!AJ1240</f>
        <v>0</v>
      </c>
      <c r="R145" s="206"/>
      <c r="S145" s="207">
        <f>[11]B!$AL$1240</f>
        <v>0</v>
      </c>
      <c r="T145" s="106"/>
    </row>
    <row r="146" spans="1:24" x14ac:dyDescent="0.2">
      <c r="A146" s="3" t="s">
        <v>225</v>
      </c>
      <c r="C146" s="4"/>
      <c r="R146" s="208"/>
      <c r="U146" s="209"/>
    </row>
    <row r="147" spans="1:24" ht="14.25" customHeight="1" x14ac:dyDescent="0.2">
      <c r="A147" s="637" t="s">
        <v>226</v>
      </c>
      <c r="B147" s="638"/>
      <c r="C147" s="581" t="s">
        <v>157</v>
      </c>
      <c r="D147" s="613" t="s">
        <v>227</v>
      </c>
      <c r="E147" s="614"/>
      <c r="F147" s="614"/>
      <c r="G147" s="630"/>
      <c r="H147" s="631" t="s">
        <v>169</v>
      </c>
      <c r="I147" s="631"/>
      <c r="J147" s="632"/>
      <c r="K147" s="633" t="s">
        <v>170</v>
      </c>
      <c r="L147" s="633"/>
      <c r="M147" s="633"/>
      <c r="N147" s="621" t="s">
        <v>171</v>
      </c>
      <c r="O147" s="750" t="s">
        <v>172</v>
      </c>
      <c r="P147" s="751"/>
      <c r="Q147" s="593" t="s">
        <v>173</v>
      </c>
      <c r="R147" s="629" t="s">
        <v>7</v>
      </c>
      <c r="U147" s="209"/>
    </row>
    <row r="148" spans="1:24" ht="14.25" customHeight="1" x14ac:dyDescent="0.2">
      <c r="A148" s="637"/>
      <c r="B148" s="638"/>
      <c r="C148" s="582"/>
      <c r="D148" s="599" t="s">
        <v>175</v>
      </c>
      <c r="E148" s="613" t="s">
        <v>176</v>
      </c>
      <c r="F148" s="630"/>
      <c r="G148" s="644" t="s">
        <v>177</v>
      </c>
      <c r="H148" s="760" t="s">
        <v>178</v>
      </c>
      <c r="I148" s="760" t="s">
        <v>179</v>
      </c>
      <c r="J148" s="760" t="s">
        <v>180</v>
      </c>
      <c r="K148" s="762" t="s">
        <v>181</v>
      </c>
      <c r="L148" s="612" t="s">
        <v>182</v>
      </c>
      <c r="M148" s="626" t="s">
        <v>183</v>
      </c>
      <c r="N148" s="622"/>
      <c r="O148" s="759" t="s">
        <v>184</v>
      </c>
      <c r="P148" s="751" t="s">
        <v>185</v>
      </c>
      <c r="Q148" s="594"/>
      <c r="R148" s="629"/>
      <c r="U148" s="209"/>
    </row>
    <row r="149" spans="1:24" x14ac:dyDescent="0.2">
      <c r="A149" s="637"/>
      <c r="B149" s="638"/>
      <c r="C149" s="583"/>
      <c r="D149" s="600"/>
      <c r="E149" s="210" t="s">
        <v>186</v>
      </c>
      <c r="F149" s="131" t="s">
        <v>187</v>
      </c>
      <c r="G149" s="645"/>
      <c r="H149" s="761"/>
      <c r="I149" s="761"/>
      <c r="J149" s="761"/>
      <c r="K149" s="762"/>
      <c r="L149" s="612"/>
      <c r="M149" s="626"/>
      <c r="N149" s="623"/>
      <c r="O149" s="759"/>
      <c r="P149" s="751"/>
      <c r="Q149" s="595"/>
      <c r="R149" s="629"/>
      <c r="U149" s="209"/>
    </row>
    <row r="150" spans="1:24" x14ac:dyDescent="0.2">
      <c r="A150" s="640" t="s">
        <v>228</v>
      </c>
      <c r="B150" s="641"/>
      <c r="C150" s="211">
        <f>+[11]B!C997+[11]B!C1005+[11]B!C1014+[11]B!C1024+[11]B!C1031+[11]B!C1035+[11]B!C1039+[11]B!C1043+[11]B!C1051+[11]B!C1054+[11]B!C1057+[11]B!C1065</f>
        <v>0</v>
      </c>
      <c r="D150" s="212">
        <f>+[11]B!D997+[11]B!D1005+[11]B!D1014+[11]B!D1024+[11]B!D1031+[11]B!D1035+[11]B!D1039+[11]B!D1043+[11]B!D1051+[11]B!D1054+[11]B!D1057+[11]B!D1065</f>
        <v>0</v>
      </c>
      <c r="E150" s="212">
        <f>+[11]B!E997+[11]B!E1005+[11]B!E1014+[11]B!E1024+[11]B!E1031+[11]B!E1035+[11]B!E1039+[11]B!E1043+[11]B!E1051+[11]B!E1054+[11]B!E1057+[11]B!E1065</f>
        <v>0</v>
      </c>
      <c r="F150" s="212">
        <f>+[11]B!F997+[11]B!F1005+[11]B!F1014+[11]B!F1024+[11]B!F1031+[11]B!F1035+[11]B!F1039+[11]B!F1043+[11]B!F1051+[11]B!F1054+[11]B!F1057+[11]B!F1065</f>
        <v>0</v>
      </c>
      <c r="G150" s="212">
        <f>+[11]B!G997+[11]B!G1005+[11]B!G1014+[11]B!G1024+[11]B!G1031+[11]B!G1035+[11]B!G1039+[11]B!G1043+[11]B!G1051+[11]B!G1054+[11]B!G1057+[11]B!G1065</f>
        <v>0</v>
      </c>
      <c r="H150" s="212">
        <f>+[11]B!AA997+[11]B!AA1005+[11]B!AA1014+[11]B!AA1024+[11]B!AA1031+[11]B!AA1035+[11]B!AA1039+[11]B!AA1043+[11]B!AA1051+[11]B!AA1054+[11]B!AA1057+[11]B!AA1065</f>
        <v>0</v>
      </c>
      <c r="I150" s="212">
        <f>+[11]B!AB997+[11]B!AB1005+[11]B!AB1014+[11]B!AB1024+[11]B!AB1031+[11]B!AB1035+[11]B!AB1039+[11]B!AB1043+[11]B!AB1051+[11]B!AB1054+[11]B!AB1057+[11]B!AB1065</f>
        <v>0</v>
      </c>
      <c r="J150" s="212">
        <f>+[11]B!AC997+[11]B!AC1005+[11]B!AC1014+[11]B!AC1024+[11]B!AC1031+[11]B!AC1035+[11]B!AC1039+[11]B!AC1043+[11]B!AC1051+[11]B!AC1054+[11]B!AC1057+[11]B!AC1065</f>
        <v>0</v>
      </c>
      <c r="K150" s="212">
        <f>+[11]B!AD997+[11]B!AD1005+[11]B!AD1014+[11]B!AD1024+[11]B!AD1031+[11]B!AD1035+[11]B!AD1039+[11]B!AD1043+[11]B!AD1051+[11]B!AD1054+[11]B!AD1057+[11]B!AD1065</f>
        <v>0</v>
      </c>
      <c r="L150" s="212">
        <f>+[11]B!AE997+[11]B!AE1005+[11]B!AE1014+[11]B!AE1024+[11]B!AE1031+[11]B!AE1035+[11]B!AE1039+[11]B!AE1043+[11]B!AE1051+[11]B!AE1054+[11]B!AE1057+[11]B!AE1065</f>
        <v>0</v>
      </c>
      <c r="M150" s="212">
        <f>+[11]B!AF997+[11]B!AF1005+[11]B!AF1014+[11]B!AF1024+[11]B!AF1031+[11]B!AF1035+[11]B!AF1039+[11]B!AF1043+[11]B!AF1051+[11]B!AF1054+[11]B!AF1057+[11]B!AF1065</f>
        <v>0</v>
      </c>
      <c r="N150" s="212">
        <f>+[11]B!AG997+[11]B!AG1005+[11]B!AG1014+[11]B!AG1024+[11]B!AG1031+[11]B!AG1035+[11]B!AG1039+[11]B!AG1043+[11]B!AG1051+[11]B!AG1054+[11]B!AG1057+[11]B!AG1065</f>
        <v>0</v>
      </c>
      <c r="O150" s="212">
        <f>+[11]B!AH997+[11]B!AH1005+[11]B!AH1014+[11]B!AH1024+[11]B!AH1031+[11]B!AH1035+[11]B!AH1039+[11]B!AH1043+[11]B!AH1051+[11]B!AH1054+[11]B!AH1057+[11]B!AH1065</f>
        <v>0</v>
      </c>
      <c r="P150" s="212">
        <f>+[11]B!AI997+[11]B!AI1005+[11]B!AI1014+[11]B!AI1024+[11]B!AI1031+[11]B!AI1035+[11]B!AI1039+[11]B!AI1043+[11]B!AI1051+[11]B!AI1054+[11]B!AI1057+[11]B!AI1065</f>
        <v>48</v>
      </c>
      <c r="Q150" s="212">
        <f>+[11]B!AJ997+[11]B!AJ1005+[11]B!AJ1014+[11]B!AJ1024+[11]B!AJ1031+[11]B!AJ1035+[11]B!AJ1039+[11]B!AJ1043+[11]B!AJ1051+[11]B!AJ1054+[11]B!AJ1057+[11]B!AJ1065</f>
        <v>0</v>
      </c>
      <c r="R150" s="213">
        <f>+[11]B!AL997+[11]B!AL1005+[11]B!AL1014+[11]B!AL1024+[11]B!AL1031+[11]B!AL1035+[11]B!AL1039+[11]B!AL1043+[11]B!AL1051+[11]B!AL1054+[11]B!AL1057+[11]B!AL1065</f>
        <v>0</v>
      </c>
      <c r="U150" s="209"/>
    </row>
    <row r="151" spans="1:24" x14ac:dyDescent="0.2">
      <c r="A151" s="642" t="s">
        <v>229</v>
      </c>
      <c r="B151" s="643"/>
      <c r="C151" s="214">
        <f>[11]B!C1071</f>
        <v>0</v>
      </c>
      <c r="D151" s="215">
        <f>[11]B!D1071</f>
        <v>0</v>
      </c>
      <c r="E151" s="215">
        <f>[11]B!E1071</f>
        <v>0</v>
      </c>
      <c r="F151" s="215">
        <f>[11]B!F1071</f>
        <v>0</v>
      </c>
      <c r="G151" s="215">
        <f>[11]B!G1071</f>
        <v>0</v>
      </c>
      <c r="H151" s="215">
        <f>[11]B!AA1071</f>
        <v>0</v>
      </c>
      <c r="I151" s="215">
        <f>[11]B!AB1071</f>
        <v>0</v>
      </c>
      <c r="J151" s="215">
        <f>[11]B!AC1071</f>
        <v>0</v>
      </c>
      <c r="K151" s="215">
        <f>[11]B!AD1071</f>
        <v>0</v>
      </c>
      <c r="L151" s="215">
        <f>[11]B!AE1071</f>
        <v>0</v>
      </c>
      <c r="M151" s="215">
        <f>[11]B!AF1071</f>
        <v>0</v>
      </c>
      <c r="N151" s="215">
        <f>[11]B!AG1071</f>
        <v>0</v>
      </c>
      <c r="O151" s="215">
        <f>[11]B!AH1071</f>
        <v>0</v>
      </c>
      <c r="P151" s="215">
        <f>[11]B!AI1071</f>
        <v>0</v>
      </c>
      <c r="Q151" s="215">
        <f>[11]B!AJ1071</f>
        <v>0</v>
      </c>
      <c r="R151" s="216">
        <f>[11]B!AL1071</f>
        <v>0</v>
      </c>
      <c r="U151" s="209"/>
    </row>
    <row r="152" spans="1:24" x14ac:dyDescent="0.2">
      <c r="A152" s="634" t="s">
        <v>230</v>
      </c>
      <c r="B152" s="635"/>
      <c r="C152" s="217">
        <f>[11]B!C1081</f>
        <v>0</v>
      </c>
      <c r="D152" s="218">
        <f>[11]B!D1081</f>
        <v>0</v>
      </c>
      <c r="E152" s="218">
        <f>[11]B!E1081</f>
        <v>0</v>
      </c>
      <c r="F152" s="218">
        <f>[11]B!F1081</f>
        <v>0</v>
      </c>
      <c r="G152" s="218">
        <f>[11]B!G1081</f>
        <v>0</v>
      </c>
      <c r="H152" s="218">
        <f>[11]B!AA1081</f>
        <v>0</v>
      </c>
      <c r="I152" s="218">
        <f>[11]B!AB1081</f>
        <v>0</v>
      </c>
      <c r="J152" s="218">
        <f>[11]B!AC1081</f>
        <v>0</v>
      </c>
      <c r="K152" s="218">
        <f>[11]B!AD1081</f>
        <v>0</v>
      </c>
      <c r="L152" s="218">
        <f>[11]B!AE1081</f>
        <v>0</v>
      </c>
      <c r="M152" s="218">
        <f>[11]B!AF1081</f>
        <v>0</v>
      </c>
      <c r="N152" s="218">
        <f>[11]B!AG1081</f>
        <v>0</v>
      </c>
      <c r="O152" s="218">
        <f>[11]B!AH1081</f>
        <v>0</v>
      </c>
      <c r="P152" s="218">
        <f>[11]B!AI1081</f>
        <v>0</v>
      </c>
      <c r="Q152" s="218">
        <f>[11]B!AJ1081</f>
        <v>0</v>
      </c>
      <c r="R152" s="219">
        <f>[11]B!AL1081</f>
        <v>0</v>
      </c>
      <c r="U152" s="209"/>
    </row>
    <row r="153" spans="1:24" x14ac:dyDescent="0.2">
      <c r="A153" s="634" t="s">
        <v>231</v>
      </c>
      <c r="B153" s="635"/>
      <c r="C153" s="217">
        <f>[11]B!C1101</f>
        <v>0</v>
      </c>
      <c r="D153" s="218">
        <f>[11]B!D1101</f>
        <v>0</v>
      </c>
      <c r="E153" s="218">
        <f>[11]B!E1101</f>
        <v>0</v>
      </c>
      <c r="F153" s="218">
        <f>[11]B!F1101</f>
        <v>0</v>
      </c>
      <c r="G153" s="218">
        <f>[11]B!G1101</f>
        <v>0</v>
      </c>
      <c r="H153" s="218">
        <f>[11]B!AA1101</f>
        <v>0</v>
      </c>
      <c r="I153" s="218">
        <f>[11]B!AB1101</f>
        <v>0</v>
      </c>
      <c r="J153" s="218">
        <f>[11]B!AC1101</f>
        <v>0</v>
      </c>
      <c r="K153" s="218">
        <f>[11]B!AD1101</f>
        <v>0</v>
      </c>
      <c r="L153" s="218">
        <f>[11]B!AE1101</f>
        <v>0</v>
      </c>
      <c r="M153" s="218">
        <f>[11]B!AF1101</f>
        <v>0</v>
      </c>
      <c r="N153" s="218">
        <f>[11]B!AG1101</f>
        <v>0</v>
      </c>
      <c r="O153" s="218">
        <f>[11]B!AH1101</f>
        <v>0</v>
      </c>
      <c r="P153" s="218">
        <f>[11]B!AI1101</f>
        <v>0</v>
      </c>
      <c r="Q153" s="218">
        <f>[11]B!AJ1101</f>
        <v>0</v>
      </c>
      <c r="R153" s="219">
        <f>[11]B!AL1101</f>
        <v>0</v>
      </c>
      <c r="U153" s="209"/>
    </row>
    <row r="154" spans="1:24" x14ac:dyDescent="0.2">
      <c r="A154" s="634" t="s">
        <v>232</v>
      </c>
      <c r="B154" s="635"/>
      <c r="C154" s="220">
        <f>[11]B!C1104</f>
        <v>0</v>
      </c>
      <c r="D154" s="221">
        <f>[11]B!D1104</f>
        <v>0</v>
      </c>
      <c r="E154" s="221">
        <f>[11]B!E1104</f>
        <v>0</v>
      </c>
      <c r="F154" s="221">
        <f>[11]B!F1104</f>
        <v>0</v>
      </c>
      <c r="G154" s="221">
        <f>[11]B!G1104</f>
        <v>0</v>
      </c>
      <c r="H154" s="221">
        <f>[11]B!AA1104</f>
        <v>0</v>
      </c>
      <c r="I154" s="221">
        <f>[11]B!AB1104</f>
        <v>0</v>
      </c>
      <c r="J154" s="221">
        <f>[11]B!AC1104</f>
        <v>0</v>
      </c>
      <c r="K154" s="221">
        <f>[11]B!AD1104</f>
        <v>0</v>
      </c>
      <c r="L154" s="221">
        <f>[11]B!AE1104</f>
        <v>0</v>
      </c>
      <c r="M154" s="221">
        <f>[11]B!AF1104</f>
        <v>0</v>
      </c>
      <c r="N154" s="221">
        <f>[11]B!AG1104</f>
        <v>0</v>
      </c>
      <c r="O154" s="221">
        <f>[11]B!AH1104</f>
        <v>0</v>
      </c>
      <c r="P154" s="221">
        <f>[11]B!AI1104</f>
        <v>0</v>
      </c>
      <c r="Q154" s="221">
        <f>[11]B!AJ1104</f>
        <v>0</v>
      </c>
      <c r="R154" s="219">
        <f>[11]B!AL1104</f>
        <v>0</v>
      </c>
      <c r="U154" s="209"/>
    </row>
    <row r="155" spans="1:24" x14ac:dyDescent="0.2">
      <c r="A155" s="584" t="s">
        <v>79</v>
      </c>
      <c r="B155" s="636"/>
      <c r="C155" s="222">
        <f>SUM(C150+C151+C152+C153+C154)</f>
        <v>0</v>
      </c>
      <c r="D155" s="222">
        <f>SUM(D150+D151+D152+D153+D154)</f>
        <v>0</v>
      </c>
      <c r="E155" s="222">
        <f>SUM(E150+E151+E152+E153+E154)</f>
        <v>0</v>
      </c>
      <c r="F155" s="222">
        <f t="shared" ref="F155:Q155" si="4">SUM(F150+F151+F152+F153+F154)</f>
        <v>0</v>
      </c>
      <c r="G155" s="222">
        <f t="shared" si="4"/>
        <v>0</v>
      </c>
      <c r="H155" s="222">
        <f t="shared" si="4"/>
        <v>0</v>
      </c>
      <c r="I155" s="222">
        <f t="shared" si="4"/>
        <v>0</v>
      </c>
      <c r="J155" s="222">
        <f t="shared" si="4"/>
        <v>0</v>
      </c>
      <c r="K155" s="222">
        <f t="shared" si="4"/>
        <v>0</v>
      </c>
      <c r="L155" s="222">
        <f t="shared" si="4"/>
        <v>0</v>
      </c>
      <c r="M155" s="222">
        <f t="shared" si="4"/>
        <v>0</v>
      </c>
      <c r="N155" s="222">
        <f t="shared" si="4"/>
        <v>0</v>
      </c>
      <c r="O155" s="222">
        <f t="shared" si="4"/>
        <v>0</v>
      </c>
      <c r="P155" s="222">
        <f t="shared" si="4"/>
        <v>48</v>
      </c>
      <c r="Q155" s="222">
        <f t="shared" si="4"/>
        <v>0</v>
      </c>
      <c r="R155" s="222">
        <f>SUM(R150+R151+R152+R153+R154)</f>
        <v>0</v>
      </c>
      <c r="U155" s="209"/>
    </row>
    <row r="156" spans="1:24" s="102" customFormat="1" x14ac:dyDescent="0.2">
      <c r="A156" s="96" t="s">
        <v>233</v>
      </c>
      <c r="B156" s="223"/>
      <c r="C156" s="223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7"/>
      <c r="P156" s="387"/>
      <c r="Q156" s="387"/>
      <c r="R156" s="387"/>
      <c r="S156" s="5"/>
      <c r="T156" s="5"/>
      <c r="X156" s="5"/>
    </row>
    <row r="157" spans="1:24" ht="14.25" customHeight="1" x14ac:dyDescent="0.2">
      <c r="A157" s="637" t="s">
        <v>234</v>
      </c>
      <c r="B157" s="638"/>
      <c r="C157" s="581" t="s">
        <v>157</v>
      </c>
      <c r="D157" s="639" t="s">
        <v>227</v>
      </c>
      <c r="E157" s="639"/>
      <c r="F157" s="639"/>
      <c r="G157" s="639"/>
      <c r="H157" s="631" t="s">
        <v>169</v>
      </c>
      <c r="I157" s="631"/>
      <c r="J157" s="632"/>
      <c r="K157" s="633" t="s">
        <v>170</v>
      </c>
      <c r="L157" s="633"/>
      <c r="M157" s="633"/>
      <c r="N157" s="621" t="s">
        <v>171</v>
      </c>
      <c r="O157" s="750" t="s">
        <v>172</v>
      </c>
      <c r="P157" s="751"/>
      <c r="Q157" s="593" t="s">
        <v>173</v>
      </c>
      <c r="R157" s="629" t="s">
        <v>7</v>
      </c>
    </row>
    <row r="158" spans="1:24" ht="14.25" customHeight="1" x14ac:dyDescent="0.2">
      <c r="A158" s="637"/>
      <c r="B158" s="638"/>
      <c r="C158" s="582"/>
      <c r="D158" s="644" t="s">
        <v>235</v>
      </c>
      <c r="E158" s="646" t="s">
        <v>176</v>
      </c>
      <c r="F158" s="602"/>
      <c r="G158" s="647" t="s">
        <v>236</v>
      </c>
      <c r="H158" s="605" t="s">
        <v>178</v>
      </c>
      <c r="I158" s="607" t="s">
        <v>179</v>
      </c>
      <c r="J158" s="609" t="s">
        <v>180</v>
      </c>
      <c r="K158" s="611" t="s">
        <v>181</v>
      </c>
      <c r="L158" s="612" t="s">
        <v>182</v>
      </c>
      <c r="M158" s="626" t="s">
        <v>183</v>
      </c>
      <c r="N158" s="622"/>
      <c r="O158" s="750" t="s">
        <v>184</v>
      </c>
      <c r="P158" s="759" t="s">
        <v>185</v>
      </c>
      <c r="Q158" s="594"/>
      <c r="R158" s="629"/>
      <c r="S158" s="225"/>
      <c r="T158" s="102"/>
    </row>
    <row r="159" spans="1:24" x14ac:dyDescent="0.2">
      <c r="A159" s="637"/>
      <c r="B159" s="638"/>
      <c r="C159" s="583"/>
      <c r="D159" s="645"/>
      <c r="E159" s="492" t="s">
        <v>186</v>
      </c>
      <c r="F159" s="456" t="s">
        <v>187</v>
      </c>
      <c r="G159" s="648"/>
      <c r="H159" s="606"/>
      <c r="I159" s="608"/>
      <c r="J159" s="610"/>
      <c r="K159" s="611"/>
      <c r="L159" s="612"/>
      <c r="M159" s="626"/>
      <c r="N159" s="623"/>
      <c r="O159" s="750"/>
      <c r="P159" s="759"/>
      <c r="Q159" s="595"/>
      <c r="R159" s="629"/>
      <c r="S159" s="208"/>
    </row>
    <row r="160" spans="1:24" x14ac:dyDescent="0.2">
      <c r="A160" s="388">
        <v>1901023</v>
      </c>
      <c r="B160" s="389" t="s">
        <v>237</v>
      </c>
      <c r="C160" s="390">
        <f>[11]B!C2470</f>
        <v>13</v>
      </c>
      <c r="D160" s="390">
        <f>[11]B!D2470</f>
        <v>13</v>
      </c>
      <c r="E160" s="391">
        <f>[11]B!E2470</f>
        <v>13</v>
      </c>
      <c r="F160" s="391">
        <f>[11]B!F2470</f>
        <v>0</v>
      </c>
      <c r="G160" s="391">
        <f>[11]B!G2470</f>
        <v>0</v>
      </c>
      <c r="H160" s="392">
        <f>[11]B!AA2470</f>
        <v>13</v>
      </c>
      <c r="I160" s="392">
        <f>[11]B!AB2470</f>
        <v>0</v>
      </c>
      <c r="J160" s="392">
        <f>[11]B!AC2470</f>
        <v>0</v>
      </c>
      <c r="K160" s="392">
        <f>[11]B!AD2470</f>
        <v>0</v>
      </c>
      <c r="L160" s="392">
        <f>[11]B!AE2470</f>
        <v>0</v>
      </c>
      <c r="M160" s="392">
        <f>[11]B!AF2470</f>
        <v>0</v>
      </c>
      <c r="N160" s="392">
        <f>[11]B!AG2470</f>
        <v>0</v>
      </c>
      <c r="O160" s="392">
        <f>[11]B!AH2470</f>
        <v>0</v>
      </c>
      <c r="P160" s="392">
        <f>[11]B!AI2470</f>
        <v>0</v>
      </c>
      <c r="Q160" s="392">
        <f>[11]B!AJ2470</f>
        <v>0</v>
      </c>
      <c r="R160" s="44">
        <f>[11]B!AL2470</f>
        <v>689000</v>
      </c>
    </row>
    <row r="161" spans="1:22" x14ac:dyDescent="0.2">
      <c r="A161" s="393">
        <v>1901024</v>
      </c>
      <c r="B161" s="394" t="s">
        <v>238</v>
      </c>
      <c r="C161" s="390">
        <f>[11]B!C2471</f>
        <v>0</v>
      </c>
      <c r="D161" s="390">
        <f>[11]B!D2471</f>
        <v>0</v>
      </c>
      <c r="E161" s="391">
        <f>[11]B!E2471</f>
        <v>0</v>
      </c>
      <c r="F161" s="391">
        <f>[11]B!F2471</f>
        <v>0</v>
      </c>
      <c r="G161" s="391">
        <f>[11]B!G2471</f>
        <v>0</v>
      </c>
      <c r="H161" s="392">
        <f>[11]B!AA2471</f>
        <v>0</v>
      </c>
      <c r="I161" s="392">
        <f>[11]B!AB2471</f>
        <v>0</v>
      </c>
      <c r="J161" s="392">
        <f>[11]B!AC2471</f>
        <v>0</v>
      </c>
      <c r="K161" s="392">
        <f>[11]B!AD2471</f>
        <v>0</v>
      </c>
      <c r="L161" s="392">
        <f>[11]B!AE2471</f>
        <v>0</v>
      </c>
      <c r="M161" s="392">
        <f>[11]B!AF2471</f>
        <v>0</v>
      </c>
      <c r="N161" s="392">
        <f>[11]B!AG2471</f>
        <v>0</v>
      </c>
      <c r="O161" s="392">
        <f>[11]B!AH2471</f>
        <v>0</v>
      </c>
      <c r="P161" s="392">
        <f>[11]B!AI2471</f>
        <v>0</v>
      </c>
      <c r="Q161" s="392">
        <f>[11]B!AJ2471</f>
        <v>0</v>
      </c>
      <c r="R161" s="45">
        <f>[11]B!AL2471</f>
        <v>0</v>
      </c>
    </row>
    <row r="162" spans="1:22" x14ac:dyDescent="0.2">
      <c r="A162" s="393">
        <v>1901025</v>
      </c>
      <c r="B162" s="394" t="s">
        <v>239</v>
      </c>
      <c r="C162" s="390">
        <f>[11]B!C2472</f>
        <v>0</v>
      </c>
      <c r="D162" s="390">
        <f>[11]B!D2472</f>
        <v>0</v>
      </c>
      <c r="E162" s="391">
        <f>[11]B!E2472</f>
        <v>0</v>
      </c>
      <c r="F162" s="391">
        <f>[11]B!F2472</f>
        <v>0</v>
      </c>
      <c r="G162" s="391">
        <f>[11]B!G2472</f>
        <v>0</v>
      </c>
      <c r="H162" s="392">
        <f>[11]B!AA2472</f>
        <v>0</v>
      </c>
      <c r="I162" s="392">
        <f>[11]B!AB2472</f>
        <v>0</v>
      </c>
      <c r="J162" s="392">
        <f>[11]B!AC2472</f>
        <v>0</v>
      </c>
      <c r="K162" s="392">
        <f>[11]B!AD2472</f>
        <v>0</v>
      </c>
      <c r="L162" s="392">
        <f>[11]B!AE2472</f>
        <v>0</v>
      </c>
      <c r="M162" s="392">
        <f>[11]B!AF2472</f>
        <v>0</v>
      </c>
      <c r="N162" s="392">
        <f>[11]B!AG2472</f>
        <v>0</v>
      </c>
      <c r="O162" s="392">
        <f>[11]B!AH2472</f>
        <v>0</v>
      </c>
      <c r="P162" s="392">
        <f>[11]B!AI2472</f>
        <v>0</v>
      </c>
      <c r="Q162" s="392">
        <f>[11]B!AJ2472</f>
        <v>0</v>
      </c>
      <c r="R162" s="45">
        <f>[11]B!AL2472</f>
        <v>0</v>
      </c>
    </row>
    <row r="163" spans="1:22" x14ac:dyDescent="0.2">
      <c r="A163" s="393">
        <v>1901026</v>
      </c>
      <c r="B163" s="394" t="s">
        <v>240</v>
      </c>
      <c r="C163" s="390">
        <f>[11]B!C2473</f>
        <v>0</v>
      </c>
      <c r="D163" s="390">
        <f>[11]B!D2473</f>
        <v>0</v>
      </c>
      <c r="E163" s="391">
        <f>[11]B!E2473</f>
        <v>0</v>
      </c>
      <c r="F163" s="391">
        <f>[11]B!F2473</f>
        <v>0</v>
      </c>
      <c r="G163" s="391">
        <f>[11]B!G2473</f>
        <v>0</v>
      </c>
      <c r="H163" s="392">
        <f>[11]B!AA2473</f>
        <v>0</v>
      </c>
      <c r="I163" s="392">
        <f>[11]B!AB2473</f>
        <v>0</v>
      </c>
      <c r="J163" s="392">
        <f>[11]B!AC2473</f>
        <v>0</v>
      </c>
      <c r="K163" s="392">
        <f>[11]B!AD2473</f>
        <v>0</v>
      </c>
      <c r="L163" s="392">
        <f>[11]B!AE2473</f>
        <v>0</v>
      </c>
      <c r="M163" s="392">
        <f>[11]B!AF2473</f>
        <v>0</v>
      </c>
      <c r="N163" s="392">
        <f>[11]B!AG2473</f>
        <v>0</v>
      </c>
      <c r="O163" s="392">
        <f>[11]B!AH2473</f>
        <v>0</v>
      </c>
      <c r="P163" s="392">
        <f>[11]B!AI2473</f>
        <v>0</v>
      </c>
      <c r="Q163" s="392">
        <f>[11]B!AJ2473</f>
        <v>0</v>
      </c>
      <c r="R163" s="45">
        <f>[11]B!AL2473</f>
        <v>0</v>
      </c>
    </row>
    <row r="164" spans="1:22" x14ac:dyDescent="0.2">
      <c r="A164" s="393">
        <v>1901126</v>
      </c>
      <c r="B164" s="394" t="s">
        <v>241</v>
      </c>
      <c r="C164" s="390">
        <f>[11]B!C2474</f>
        <v>0</v>
      </c>
      <c r="D164" s="390">
        <f>[11]B!D2474</f>
        <v>0</v>
      </c>
      <c r="E164" s="391">
        <f>[11]B!E2474</f>
        <v>0</v>
      </c>
      <c r="F164" s="391">
        <f>[11]B!F2474</f>
        <v>0</v>
      </c>
      <c r="G164" s="391">
        <f>[11]B!G2474</f>
        <v>0</v>
      </c>
      <c r="H164" s="392">
        <f>[11]B!AA2474</f>
        <v>0</v>
      </c>
      <c r="I164" s="392">
        <f>[11]B!AB2474</f>
        <v>0</v>
      </c>
      <c r="J164" s="392">
        <f>[11]B!AC2474</f>
        <v>0</v>
      </c>
      <c r="K164" s="392">
        <f>[11]B!AD2474</f>
        <v>0</v>
      </c>
      <c r="L164" s="392">
        <f>[11]B!AE2474</f>
        <v>0</v>
      </c>
      <c r="M164" s="392">
        <f>[11]B!AF2474</f>
        <v>0</v>
      </c>
      <c r="N164" s="392">
        <f>[11]B!AG2474</f>
        <v>0</v>
      </c>
      <c r="O164" s="392">
        <f>[11]B!AH2474</f>
        <v>0</v>
      </c>
      <c r="P164" s="392">
        <f>[11]B!AI2474</f>
        <v>0</v>
      </c>
      <c r="Q164" s="392">
        <f>[11]B!AJ2474</f>
        <v>0</v>
      </c>
      <c r="R164" s="45">
        <f>[11]B!AL2474</f>
        <v>0</v>
      </c>
    </row>
    <row r="165" spans="1:22" x14ac:dyDescent="0.2">
      <c r="A165" s="393">
        <v>1901027</v>
      </c>
      <c r="B165" s="394" t="s">
        <v>242</v>
      </c>
      <c r="C165" s="390">
        <f>[11]B!C2475</f>
        <v>0</v>
      </c>
      <c r="D165" s="390">
        <f>[11]B!D2475</f>
        <v>0</v>
      </c>
      <c r="E165" s="391">
        <f>[11]B!E2475</f>
        <v>0</v>
      </c>
      <c r="F165" s="391">
        <f>[11]B!F2475</f>
        <v>0</v>
      </c>
      <c r="G165" s="391">
        <f>[11]B!G2475</f>
        <v>0</v>
      </c>
      <c r="H165" s="392">
        <f>[11]B!AA2475</f>
        <v>0</v>
      </c>
      <c r="I165" s="392">
        <f>[11]B!AB2475</f>
        <v>0</v>
      </c>
      <c r="J165" s="392">
        <f>[11]B!AC2475</f>
        <v>0</v>
      </c>
      <c r="K165" s="392">
        <f>[11]B!AD2475</f>
        <v>0</v>
      </c>
      <c r="L165" s="392">
        <f>[11]B!AE2475</f>
        <v>0</v>
      </c>
      <c r="M165" s="392">
        <f>[11]B!AF2475</f>
        <v>0</v>
      </c>
      <c r="N165" s="392">
        <f>[11]B!AG2475</f>
        <v>0</v>
      </c>
      <c r="O165" s="392">
        <f>[11]B!AH2475</f>
        <v>0</v>
      </c>
      <c r="P165" s="392">
        <f>[11]B!AI2475</f>
        <v>0</v>
      </c>
      <c r="Q165" s="392">
        <f>[11]B!AJ2475</f>
        <v>0</v>
      </c>
      <c r="R165" s="45">
        <f>[11]B!AL2475</f>
        <v>0</v>
      </c>
    </row>
    <row r="166" spans="1:22" x14ac:dyDescent="0.2">
      <c r="A166" s="393">
        <v>1901028</v>
      </c>
      <c r="B166" s="394" t="s">
        <v>243</v>
      </c>
      <c r="C166" s="390">
        <f>[11]B!C2476</f>
        <v>0</v>
      </c>
      <c r="D166" s="390">
        <f>[11]B!D2476</f>
        <v>0</v>
      </c>
      <c r="E166" s="391">
        <f>[11]B!E2476</f>
        <v>0</v>
      </c>
      <c r="F166" s="391">
        <f>[11]B!F2476</f>
        <v>0</v>
      </c>
      <c r="G166" s="391">
        <f>[11]B!G2476</f>
        <v>0</v>
      </c>
      <c r="H166" s="392">
        <f>[11]B!AA2476</f>
        <v>0</v>
      </c>
      <c r="I166" s="392">
        <f>[11]B!AB2476</f>
        <v>0</v>
      </c>
      <c r="J166" s="392">
        <f>[11]B!AC2476</f>
        <v>0</v>
      </c>
      <c r="K166" s="392">
        <f>[11]B!AD2476</f>
        <v>0</v>
      </c>
      <c r="L166" s="392">
        <f>[11]B!AE2476</f>
        <v>0</v>
      </c>
      <c r="M166" s="392">
        <f>[11]B!AF2476</f>
        <v>0</v>
      </c>
      <c r="N166" s="392">
        <f>[11]B!AG2476</f>
        <v>0</v>
      </c>
      <c r="O166" s="392">
        <f>[11]B!AH2476</f>
        <v>0</v>
      </c>
      <c r="P166" s="392">
        <f>[11]B!AI2476</f>
        <v>0</v>
      </c>
      <c r="Q166" s="392">
        <f>[11]B!AJ2476</f>
        <v>0</v>
      </c>
      <c r="R166" s="45">
        <f>[11]B!AL2476</f>
        <v>0</v>
      </c>
    </row>
    <row r="167" spans="1:22" x14ac:dyDescent="0.2">
      <c r="A167" s="395">
        <v>1901029</v>
      </c>
      <c r="B167" s="396" t="s">
        <v>244</v>
      </c>
      <c r="C167" s="390">
        <f>[11]B!C2477</f>
        <v>0</v>
      </c>
      <c r="D167" s="390">
        <f>[11]B!D2477</f>
        <v>0</v>
      </c>
      <c r="E167" s="391">
        <f>[11]B!E2477</f>
        <v>0</v>
      </c>
      <c r="F167" s="391">
        <f>[11]B!F2477</f>
        <v>0</v>
      </c>
      <c r="G167" s="391">
        <f>[11]B!G2477</f>
        <v>0</v>
      </c>
      <c r="H167" s="392">
        <f>[11]B!AA2477</f>
        <v>0</v>
      </c>
      <c r="I167" s="392">
        <f>[11]B!AB2477</f>
        <v>0</v>
      </c>
      <c r="J167" s="392">
        <f>[11]B!AC2477</f>
        <v>0</v>
      </c>
      <c r="K167" s="392">
        <f>[11]B!AD2477</f>
        <v>0</v>
      </c>
      <c r="L167" s="392">
        <f>[11]B!AE2477</f>
        <v>0</v>
      </c>
      <c r="M167" s="392">
        <f>[11]B!AF2477</f>
        <v>0</v>
      </c>
      <c r="N167" s="392">
        <f>[11]B!AG2477</f>
        <v>0</v>
      </c>
      <c r="O167" s="392">
        <f>[11]B!AH2477</f>
        <v>0</v>
      </c>
      <c r="P167" s="392">
        <f>[11]B!AI2477</f>
        <v>0</v>
      </c>
      <c r="Q167" s="392">
        <f>[11]B!AJ2477</f>
        <v>0</v>
      </c>
      <c r="R167" s="45">
        <f>[11]B!AL2477</f>
        <v>0</v>
      </c>
    </row>
    <row r="168" spans="1:22" x14ac:dyDescent="0.2">
      <c r="A168" s="395">
        <v>1901031</v>
      </c>
      <c r="B168" s="396" t="s">
        <v>245</v>
      </c>
      <c r="C168" s="390">
        <f>[11]B!C2478</f>
        <v>0</v>
      </c>
      <c r="D168" s="390">
        <f>[11]B!D2478</f>
        <v>0</v>
      </c>
      <c r="E168" s="391">
        <f>[11]B!E2478</f>
        <v>0</v>
      </c>
      <c r="F168" s="391">
        <f>[11]B!F2478</f>
        <v>0</v>
      </c>
      <c r="G168" s="391">
        <f>[11]B!G2478</f>
        <v>0</v>
      </c>
      <c r="H168" s="392">
        <f>[11]B!AA2478</f>
        <v>0</v>
      </c>
      <c r="I168" s="392">
        <f>[11]B!AB2478</f>
        <v>0</v>
      </c>
      <c r="J168" s="392">
        <f>[11]B!AC2478</f>
        <v>0</v>
      </c>
      <c r="K168" s="392">
        <f>[11]B!AD2478</f>
        <v>0</v>
      </c>
      <c r="L168" s="392">
        <f>[11]B!AE2478</f>
        <v>0</v>
      </c>
      <c r="M168" s="392">
        <f>[11]B!AF2478</f>
        <v>0</v>
      </c>
      <c r="N168" s="392">
        <f>[11]B!AG2478</f>
        <v>0</v>
      </c>
      <c r="O168" s="392">
        <f>[11]B!AH2478</f>
        <v>0</v>
      </c>
      <c r="P168" s="392">
        <f>[11]B!AI2478</f>
        <v>0</v>
      </c>
      <c r="Q168" s="392">
        <f>[11]B!AJ2478</f>
        <v>0</v>
      </c>
      <c r="R168" s="45">
        <f>[11]B!AL2478</f>
        <v>0</v>
      </c>
    </row>
    <row r="169" spans="1:22" x14ac:dyDescent="0.2">
      <c r="A169" s="395" t="s">
        <v>246</v>
      </c>
      <c r="B169" s="396" t="s">
        <v>247</v>
      </c>
      <c r="C169" s="390">
        <f>[11]B!C2479</f>
        <v>1</v>
      </c>
      <c r="D169" s="390">
        <f>[11]B!D2479</f>
        <v>1</v>
      </c>
      <c r="E169" s="391">
        <f>[11]B!E2479</f>
        <v>1</v>
      </c>
      <c r="F169" s="391">
        <f>[11]B!F2479</f>
        <v>0</v>
      </c>
      <c r="G169" s="391">
        <f>[11]B!G2479</f>
        <v>0</v>
      </c>
      <c r="H169" s="392">
        <f>[11]B!AA2479</f>
        <v>1</v>
      </c>
      <c r="I169" s="392">
        <f>[11]B!AB2479</f>
        <v>0</v>
      </c>
      <c r="J169" s="392">
        <f>[11]B!AC2479</f>
        <v>0</v>
      </c>
      <c r="K169" s="392">
        <f>[11]B!AD2479</f>
        <v>0</v>
      </c>
      <c r="L169" s="392">
        <f>[11]B!AE2479</f>
        <v>0</v>
      </c>
      <c r="M169" s="392">
        <f>[11]B!AF2479</f>
        <v>0</v>
      </c>
      <c r="N169" s="392">
        <f>[11]B!AG2479</f>
        <v>0</v>
      </c>
      <c r="O169" s="392">
        <f>[11]B!AH2479</f>
        <v>0</v>
      </c>
      <c r="P169" s="392">
        <f>[11]B!AI2479</f>
        <v>0</v>
      </c>
      <c r="Q169" s="392">
        <f>[11]B!AJ2479</f>
        <v>0</v>
      </c>
      <c r="R169" s="45">
        <f>[11]B!AL2479</f>
        <v>156050</v>
      </c>
    </row>
    <row r="170" spans="1:22" x14ac:dyDescent="0.2">
      <c r="A170" s="397">
        <v>1901033</v>
      </c>
      <c r="B170" s="398" t="s">
        <v>248</v>
      </c>
      <c r="C170" s="390">
        <f>[11]B!C2480</f>
        <v>0</v>
      </c>
      <c r="D170" s="390">
        <f>[11]B!D2480</f>
        <v>0</v>
      </c>
      <c r="E170" s="391">
        <f>[11]B!E2480</f>
        <v>0</v>
      </c>
      <c r="F170" s="391">
        <f>[11]B!F2480</f>
        <v>0</v>
      </c>
      <c r="G170" s="391">
        <f>[11]B!G2480</f>
        <v>0</v>
      </c>
      <c r="H170" s="392">
        <f>[11]B!AA2480</f>
        <v>0</v>
      </c>
      <c r="I170" s="392">
        <f>[11]B!AB2480</f>
        <v>0</v>
      </c>
      <c r="J170" s="392">
        <f>[11]B!AC2480</f>
        <v>0</v>
      </c>
      <c r="K170" s="392">
        <f>[11]B!AD2480</f>
        <v>0</v>
      </c>
      <c r="L170" s="392">
        <f>[11]B!AE2480</f>
        <v>0</v>
      </c>
      <c r="M170" s="392">
        <f>[11]B!AF2480</f>
        <v>0</v>
      </c>
      <c r="N170" s="392">
        <f>[11]B!AG2480</f>
        <v>0</v>
      </c>
      <c r="O170" s="392">
        <f>[11]B!AH2480</f>
        <v>0</v>
      </c>
      <c r="P170" s="392">
        <f>[11]B!AI2480</f>
        <v>0</v>
      </c>
      <c r="Q170" s="392">
        <f>[11]B!AJ2480</f>
        <v>0</v>
      </c>
      <c r="R170" s="234">
        <f>[11]B!AL2480</f>
        <v>0</v>
      </c>
    </row>
    <row r="171" spans="1:22" s="154" customFormat="1" x14ac:dyDescent="0.2">
      <c r="A171" s="662" t="s">
        <v>157</v>
      </c>
      <c r="B171" s="663"/>
      <c r="C171" s="399">
        <f>SUM(C160:C170)</f>
        <v>14</v>
      </c>
      <c r="D171" s="399">
        <f t="shared" ref="D171:Q171" si="5">SUM(D160:D170)</f>
        <v>14</v>
      </c>
      <c r="E171" s="399">
        <f t="shared" si="5"/>
        <v>14</v>
      </c>
      <c r="F171" s="399">
        <f t="shared" si="5"/>
        <v>0</v>
      </c>
      <c r="G171" s="399">
        <f t="shared" si="5"/>
        <v>0</v>
      </c>
      <c r="H171" s="399">
        <f t="shared" si="5"/>
        <v>14</v>
      </c>
      <c r="I171" s="399">
        <f t="shared" si="5"/>
        <v>0</v>
      </c>
      <c r="J171" s="399">
        <f t="shared" si="5"/>
        <v>0</v>
      </c>
      <c r="K171" s="399">
        <f t="shared" si="5"/>
        <v>0</v>
      </c>
      <c r="L171" s="399">
        <f t="shared" si="5"/>
        <v>0</v>
      </c>
      <c r="M171" s="399">
        <f t="shared" si="5"/>
        <v>0</v>
      </c>
      <c r="N171" s="399">
        <f t="shared" si="5"/>
        <v>0</v>
      </c>
      <c r="O171" s="399">
        <f t="shared" si="5"/>
        <v>0</v>
      </c>
      <c r="P171" s="399">
        <f t="shared" si="5"/>
        <v>0</v>
      </c>
      <c r="Q171" s="399">
        <f t="shared" si="5"/>
        <v>0</v>
      </c>
      <c r="R171" s="399">
        <f>SUM(R160:R170)</f>
        <v>845050</v>
      </c>
      <c r="S171" s="5"/>
      <c r="T171" s="5"/>
    </row>
    <row r="172" spans="1:22" x14ac:dyDescent="0.2">
      <c r="A172" s="754" t="s">
        <v>249</v>
      </c>
      <c r="B172" s="754"/>
      <c r="C172" s="236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238"/>
      <c r="O172" s="383"/>
      <c r="P172" s="383"/>
      <c r="R172" s="239"/>
    </row>
    <row r="173" spans="1:22" ht="14.25" customHeight="1" x14ac:dyDescent="0.2">
      <c r="A173" s="575" t="s">
        <v>250</v>
      </c>
      <c r="B173" s="650"/>
      <c r="C173" s="653" t="s">
        <v>5</v>
      </c>
      <c r="D173" s="599" t="s">
        <v>175</v>
      </c>
      <c r="E173" s="657" t="s">
        <v>251</v>
      </c>
      <c r="F173" s="657"/>
      <c r="G173" s="657"/>
      <c r="H173" s="657"/>
      <c r="I173" s="657"/>
      <c r="J173" s="658"/>
      <c r="K173" s="659" t="s">
        <v>252</v>
      </c>
      <c r="L173" s="669" t="s">
        <v>170</v>
      </c>
      <c r="M173" s="670"/>
      <c r="N173" s="671"/>
      <c r="O173" s="621" t="s">
        <v>171</v>
      </c>
      <c r="P173" s="755" t="s">
        <v>172</v>
      </c>
      <c r="Q173" s="756"/>
      <c r="R173" s="593" t="s">
        <v>173</v>
      </c>
      <c r="S173" s="596" t="s">
        <v>253</v>
      </c>
      <c r="T173" s="596" t="s">
        <v>254</v>
      </c>
      <c r="U173" s="596" t="s">
        <v>255</v>
      </c>
      <c r="V173" s="596" t="s">
        <v>7</v>
      </c>
    </row>
    <row r="174" spans="1:22" x14ac:dyDescent="0.2">
      <c r="A174" s="577"/>
      <c r="B174" s="651"/>
      <c r="C174" s="654"/>
      <c r="D174" s="656"/>
      <c r="E174" s="666" t="s">
        <v>256</v>
      </c>
      <c r="F174" s="667"/>
      <c r="G174" s="667"/>
      <c r="H174" s="667" t="s">
        <v>257</v>
      </c>
      <c r="I174" s="667"/>
      <c r="J174" s="667"/>
      <c r="K174" s="660"/>
      <c r="L174" s="672"/>
      <c r="M174" s="673"/>
      <c r="N174" s="674"/>
      <c r="O174" s="622"/>
      <c r="P174" s="757"/>
      <c r="Q174" s="758"/>
      <c r="R174" s="594"/>
      <c r="S174" s="597"/>
      <c r="T174" s="597"/>
      <c r="U174" s="597"/>
      <c r="V174" s="597"/>
    </row>
    <row r="175" spans="1:22" ht="38.25" x14ac:dyDescent="0.2">
      <c r="A175" s="579"/>
      <c r="B175" s="652"/>
      <c r="C175" s="655"/>
      <c r="D175" s="600"/>
      <c r="E175" s="240" t="s">
        <v>186</v>
      </c>
      <c r="F175" s="241" t="s">
        <v>187</v>
      </c>
      <c r="G175" s="538" t="s">
        <v>236</v>
      </c>
      <c r="H175" s="240" t="s">
        <v>186</v>
      </c>
      <c r="I175" s="241" t="s">
        <v>187</v>
      </c>
      <c r="J175" s="538" t="s">
        <v>236</v>
      </c>
      <c r="K175" s="661"/>
      <c r="L175" s="531" t="s">
        <v>181</v>
      </c>
      <c r="M175" s="532" t="s">
        <v>182</v>
      </c>
      <c r="N175" s="533" t="s">
        <v>183</v>
      </c>
      <c r="O175" s="623"/>
      <c r="P175" s="543" t="s">
        <v>184</v>
      </c>
      <c r="Q175" s="546" t="s">
        <v>185</v>
      </c>
      <c r="R175" s="595"/>
      <c r="S175" s="665"/>
      <c r="T175" s="665"/>
      <c r="U175" s="665"/>
      <c r="V175" s="665"/>
    </row>
    <row r="176" spans="1:22" x14ac:dyDescent="0.2">
      <c r="A176" s="248" t="s">
        <v>258</v>
      </c>
      <c r="B176" s="249" t="s">
        <v>259</v>
      </c>
      <c r="C176" s="250">
        <f>[11]B!$C$1412</f>
        <v>1</v>
      </c>
      <c r="D176" s="401">
        <f>[11]B!H1412</f>
        <v>1</v>
      </c>
      <c r="E176" s="402">
        <f>[11]B!I1412</f>
        <v>0</v>
      </c>
      <c r="F176" s="402">
        <f>[11]B!J1412</f>
        <v>1</v>
      </c>
      <c r="G176" s="402">
        <f>[11]B!K1412</f>
        <v>0</v>
      </c>
      <c r="H176" s="402">
        <f>[11]B!L1412</f>
        <v>0</v>
      </c>
      <c r="I176" s="402">
        <f>[11]B!M1412</f>
        <v>0</v>
      </c>
      <c r="J176" s="402">
        <f>[11]B!N1412</f>
        <v>0</v>
      </c>
      <c r="K176" s="403"/>
      <c r="L176" s="402">
        <f>[11]B!AD1412</f>
        <v>0</v>
      </c>
      <c r="M176" s="402">
        <f>[11]B!AE1412</f>
        <v>0</v>
      </c>
      <c r="N176" s="402">
        <f>[11]B!AF1412</f>
        <v>0</v>
      </c>
      <c r="O176" s="402">
        <f>[11]B!AG1412</f>
        <v>0</v>
      </c>
      <c r="P176" s="402">
        <f>[11]B!AH1412</f>
        <v>0</v>
      </c>
      <c r="Q176" s="402">
        <f>[11]B!AI1412</f>
        <v>0</v>
      </c>
      <c r="R176" s="402">
        <f>[11]B!AJ1412</f>
        <v>0</v>
      </c>
      <c r="S176" s="17">
        <f>[11]B!$I$1412</f>
        <v>0</v>
      </c>
      <c r="T176" s="17">
        <f>[11]B!$L$1412</f>
        <v>0</v>
      </c>
      <c r="U176" s="253"/>
      <c r="V176" s="144">
        <f>[11]B!AL1412</f>
        <v>0</v>
      </c>
    </row>
    <row r="177" spans="1:22" x14ac:dyDescent="0.2">
      <c r="A177" s="254" t="s">
        <v>260</v>
      </c>
      <c r="B177" s="255" t="s">
        <v>261</v>
      </c>
      <c r="C177" s="401">
        <f>[11]B!C1547</f>
        <v>158</v>
      </c>
      <c r="D177" s="401">
        <f>[11]B!H1547</f>
        <v>154</v>
      </c>
      <c r="E177" s="404">
        <f>[11]B!I1547</f>
        <v>145</v>
      </c>
      <c r="F177" s="404">
        <f>[11]B!J1547</f>
        <v>9</v>
      </c>
      <c r="G177" s="404">
        <f>[11]B!K1547</f>
        <v>0</v>
      </c>
      <c r="H177" s="404">
        <f>[11]B!L1547</f>
        <v>3</v>
      </c>
      <c r="I177" s="404">
        <f>[11]B!M1547</f>
        <v>1</v>
      </c>
      <c r="J177" s="404">
        <f>[11]B!N1547</f>
        <v>0</v>
      </c>
      <c r="K177" s="404">
        <v>28</v>
      </c>
      <c r="L177" s="404">
        <f>[11]B!AD1547</f>
        <v>0</v>
      </c>
      <c r="M177" s="404">
        <f>[11]B!AE1547</f>
        <v>90</v>
      </c>
      <c r="N177" s="404">
        <f>[11]B!AF1547</f>
        <v>0</v>
      </c>
      <c r="O177" s="404">
        <f>[11]B!AG1547</f>
        <v>0</v>
      </c>
      <c r="P177" s="404">
        <f>[11]B!AH1547</f>
        <v>0</v>
      </c>
      <c r="Q177" s="404">
        <f>[11]B!AI1547</f>
        <v>0</v>
      </c>
      <c r="R177" s="404">
        <f>[11]B!AJ1547</f>
        <v>0</v>
      </c>
      <c r="S177" s="17">
        <f>[11]B!$I$1547</f>
        <v>145</v>
      </c>
      <c r="T177" s="17">
        <f>[11]B!$L$1547</f>
        <v>3</v>
      </c>
      <c r="U177" s="253"/>
      <c r="V177" s="144">
        <f>[11]B!$AL$1547</f>
        <v>84790165</v>
      </c>
    </row>
    <row r="178" spans="1:22" x14ac:dyDescent="0.2">
      <c r="A178" s="254" t="s">
        <v>193</v>
      </c>
      <c r="B178" s="255" t="s">
        <v>262</v>
      </c>
      <c r="C178" s="401">
        <f>[11]B!C1728</f>
        <v>96</v>
      </c>
      <c r="D178" s="401">
        <f>[11]B!H1728</f>
        <v>80</v>
      </c>
      <c r="E178" s="404">
        <f>[11]B!I1728</f>
        <v>65</v>
      </c>
      <c r="F178" s="404">
        <f>[11]B!J1728</f>
        <v>15</v>
      </c>
      <c r="G178" s="404">
        <f>[11]B!K1728</f>
        <v>0</v>
      </c>
      <c r="H178" s="404">
        <f>[11]B!L1728</f>
        <v>13</v>
      </c>
      <c r="I178" s="404">
        <f>[11]B!M1728</f>
        <v>3</v>
      </c>
      <c r="J178" s="404">
        <f>[11]B!N1728</f>
        <v>0</v>
      </c>
      <c r="K178" s="404">
        <v>29</v>
      </c>
      <c r="L178" s="404">
        <f>[11]B!AD1728</f>
        <v>0</v>
      </c>
      <c r="M178" s="404">
        <f>[11]B!AE1728</f>
        <v>35</v>
      </c>
      <c r="N178" s="404">
        <f>[11]B!AF1728</f>
        <v>0</v>
      </c>
      <c r="O178" s="404">
        <f>[11]B!AG1728</f>
        <v>0</v>
      </c>
      <c r="P178" s="404">
        <f>[11]B!AH1728</f>
        <v>0</v>
      </c>
      <c r="Q178" s="404">
        <f>[11]B!AI1728</f>
        <v>0</v>
      </c>
      <c r="R178" s="404">
        <f>[11]B!AJ1728</f>
        <v>0</v>
      </c>
      <c r="S178" s="17">
        <f>[11]B!$I$1728</f>
        <v>65</v>
      </c>
      <c r="T178" s="17">
        <f>[11]B!$L$1728</f>
        <v>13</v>
      </c>
      <c r="U178" s="253"/>
      <c r="V178" s="144">
        <f>[11]B!AL1728</f>
        <v>9150805</v>
      </c>
    </row>
    <row r="179" spans="1:22" x14ac:dyDescent="0.2">
      <c r="A179" s="254" t="s">
        <v>195</v>
      </c>
      <c r="B179" s="255" t="s">
        <v>263</v>
      </c>
      <c r="C179" s="401">
        <f>[11]B!C1792</f>
        <v>8</v>
      </c>
      <c r="D179" s="401">
        <f>[11]B!H1792</f>
        <v>7</v>
      </c>
      <c r="E179" s="404">
        <f>[11]B!I1792</f>
        <v>7</v>
      </c>
      <c r="F179" s="404">
        <f>[11]B!J1792</f>
        <v>0</v>
      </c>
      <c r="G179" s="404">
        <f>[11]B!K1792</f>
        <v>0</v>
      </c>
      <c r="H179" s="404">
        <f>[11]B!L1792</f>
        <v>1</v>
      </c>
      <c r="I179" s="404">
        <f>[11]B!M1792</f>
        <v>0</v>
      </c>
      <c r="J179" s="404">
        <f>[11]B!N1792</f>
        <v>0</v>
      </c>
      <c r="K179" s="404">
        <v>1</v>
      </c>
      <c r="L179" s="404">
        <f>[11]B!AD1792</f>
        <v>0</v>
      </c>
      <c r="M179" s="404">
        <f>[11]B!AE1792</f>
        <v>0</v>
      </c>
      <c r="N179" s="404">
        <f>[11]B!AF1792</f>
        <v>0</v>
      </c>
      <c r="O179" s="404">
        <f>[11]B!AG1792</f>
        <v>0</v>
      </c>
      <c r="P179" s="404">
        <f>[11]B!AH1792</f>
        <v>0</v>
      </c>
      <c r="Q179" s="404">
        <f>[11]B!AI1792</f>
        <v>0</v>
      </c>
      <c r="R179" s="404">
        <f>[11]B!AJ1792</f>
        <v>0</v>
      </c>
      <c r="S179" s="17">
        <f>[11]B!$I$1792</f>
        <v>7</v>
      </c>
      <c r="T179" s="17">
        <f>[11]B!$L$1792</f>
        <v>1</v>
      </c>
      <c r="U179" s="253"/>
      <c r="V179" s="144">
        <f>[11]B!AL1792</f>
        <v>1248090</v>
      </c>
    </row>
    <row r="180" spans="1:22" x14ac:dyDescent="0.2">
      <c r="A180" s="254" t="s">
        <v>197</v>
      </c>
      <c r="B180" s="255" t="s">
        <v>264</v>
      </c>
      <c r="C180" s="401">
        <f>[11]B!C1866</f>
        <v>64</v>
      </c>
      <c r="D180" s="401">
        <f>[11]B!H1866</f>
        <v>52</v>
      </c>
      <c r="E180" s="404">
        <f>[11]B!I1866</f>
        <v>52</v>
      </c>
      <c r="F180" s="404">
        <f>[11]B!J1866</f>
        <v>0</v>
      </c>
      <c r="G180" s="404">
        <f>[11]B!K1866</f>
        <v>0</v>
      </c>
      <c r="H180" s="404">
        <f>[11]B!L1866</f>
        <v>12</v>
      </c>
      <c r="I180" s="404">
        <f>[11]B!M1866</f>
        <v>0</v>
      </c>
      <c r="J180" s="404">
        <f>[11]B!N1866</f>
        <v>0</v>
      </c>
      <c r="K180" s="404">
        <v>45</v>
      </c>
      <c r="L180" s="404">
        <f>[11]B!AD1866</f>
        <v>0</v>
      </c>
      <c r="M180" s="404">
        <f>[11]B!AE1866</f>
        <v>0</v>
      </c>
      <c r="N180" s="404">
        <f>[11]B!AF1866</f>
        <v>0</v>
      </c>
      <c r="O180" s="404">
        <f>[11]B!AG1866</f>
        <v>0</v>
      </c>
      <c r="P180" s="404">
        <f>[11]B!AH1866</f>
        <v>0</v>
      </c>
      <c r="Q180" s="404">
        <f>[11]B!AI1866</f>
        <v>0</v>
      </c>
      <c r="R180" s="404">
        <f>[11]B!AJ1866</f>
        <v>0</v>
      </c>
      <c r="S180" s="17">
        <f>[11]B!$I$1866</f>
        <v>52</v>
      </c>
      <c r="T180" s="17">
        <f>[11]B!$L$1866</f>
        <v>12</v>
      </c>
      <c r="U180" s="253"/>
      <c r="V180" s="144">
        <f>[11]B!AL1866</f>
        <v>4294175</v>
      </c>
    </row>
    <row r="181" spans="1:22" x14ac:dyDescent="0.2">
      <c r="A181" s="254" t="s">
        <v>265</v>
      </c>
      <c r="B181" s="255" t="s">
        <v>266</v>
      </c>
      <c r="C181" s="401">
        <f>[11]B!C1909</f>
        <v>55</v>
      </c>
      <c r="D181" s="401">
        <f>[11]B!H1909</f>
        <v>50</v>
      </c>
      <c r="E181" s="404">
        <f>[11]B!I1909</f>
        <v>49</v>
      </c>
      <c r="F181" s="404">
        <f>[11]B!J1909</f>
        <v>1</v>
      </c>
      <c r="G181" s="404">
        <f>[11]B!K1909</f>
        <v>1</v>
      </c>
      <c r="H181" s="404">
        <f>[11]B!L1909</f>
        <v>4</v>
      </c>
      <c r="I181" s="404">
        <f>[11]B!M1909</f>
        <v>0</v>
      </c>
      <c r="J181" s="404">
        <f>[11]B!N1909</f>
        <v>0</v>
      </c>
      <c r="K181" s="404">
        <v>55</v>
      </c>
      <c r="L181" s="404">
        <f>[11]B!AD1909</f>
        <v>0</v>
      </c>
      <c r="M181" s="404">
        <f>[11]B!AE1909</f>
        <v>0</v>
      </c>
      <c r="N181" s="404">
        <f>[11]B!AF1909</f>
        <v>0</v>
      </c>
      <c r="O181" s="404">
        <f>[11]B!AG1909</f>
        <v>0</v>
      </c>
      <c r="P181" s="404">
        <f>[11]B!AH1909</f>
        <v>0</v>
      </c>
      <c r="Q181" s="404">
        <f>[11]B!AI1909</f>
        <v>0</v>
      </c>
      <c r="R181" s="404">
        <f>[11]B!AJ1909</f>
        <v>0</v>
      </c>
      <c r="S181" s="17">
        <f>[11]B!$I$1909</f>
        <v>49</v>
      </c>
      <c r="T181" s="17">
        <f>[11]B!$L$1909</f>
        <v>4</v>
      </c>
      <c r="U181" s="253"/>
      <c r="V181" s="144">
        <f>[11]B!AL1909</f>
        <v>2955670</v>
      </c>
    </row>
    <row r="182" spans="1:22" x14ac:dyDescent="0.2">
      <c r="A182" s="254" t="s">
        <v>204</v>
      </c>
      <c r="B182" s="255" t="s">
        <v>267</v>
      </c>
      <c r="C182" s="405">
        <f>[11]B!C2068</f>
        <v>25</v>
      </c>
      <c r="D182" s="405">
        <f>[11]B!H2068</f>
        <v>23</v>
      </c>
      <c r="E182" s="404">
        <f>[11]B!I2068</f>
        <v>18</v>
      </c>
      <c r="F182" s="404">
        <f>[11]B!J2068</f>
        <v>5</v>
      </c>
      <c r="G182" s="404">
        <f>[11]B!K2068</f>
        <v>0</v>
      </c>
      <c r="H182" s="404">
        <f>[11]B!L2068</f>
        <v>1</v>
      </c>
      <c r="I182" s="404">
        <f>[11]B!M2068</f>
        <v>1</v>
      </c>
      <c r="J182" s="404">
        <f>[11]B!N2068</f>
        <v>0</v>
      </c>
      <c r="K182" s="404">
        <v>2</v>
      </c>
      <c r="L182" s="404">
        <f>[11]B!AD2068</f>
        <v>0</v>
      </c>
      <c r="M182" s="404">
        <f>[11]B!AE2068</f>
        <v>0</v>
      </c>
      <c r="N182" s="404">
        <f>[11]B!AF2068</f>
        <v>0</v>
      </c>
      <c r="O182" s="404">
        <f>[11]B!AG2068</f>
        <v>0</v>
      </c>
      <c r="P182" s="404">
        <f>[11]B!AH2068</f>
        <v>0</v>
      </c>
      <c r="Q182" s="404">
        <f>[11]B!AI2068</f>
        <v>0</v>
      </c>
      <c r="R182" s="404">
        <f>[11]B!AJ2068</f>
        <v>0</v>
      </c>
      <c r="S182" s="17">
        <f>[11]B!$I$2068</f>
        <v>18</v>
      </c>
      <c r="T182" s="17">
        <f>[11]B!$L$2068</f>
        <v>1</v>
      </c>
      <c r="U182" s="253"/>
      <c r="V182" s="144">
        <f>[11]B!AL2068</f>
        <v>30260920</v>
      </c>
    </row>
    <row r="183" spans="1:22" x14ac:dyDescent="0.2">
      <c r="A183" s="254" t="s">
        <v>268</v>
      </c>
      <c r="B183" s="255" t="s">
        <v>269</v>
      </c>
      <c r="C183" s="405">
        <f>[11]B!C2170</f>
        <v>2</v>
      </c>
      <c r="D183" s="405">
        <f>[11]B!H2170</f>
        <v>2</v>
      </c>
      <c r="E183" s="404">
        <f>[11]B!I2170</f>
        <v>2</v>
      </c>
      <c r="F183" s="404">
        <f>[11]B!J2170</f>
        <v>0</v>
      </c>
      <c r="G183" s="404">
        <f>[11]B!K2170</f>
        <v>0</v>
      </c>
      <c r="H183" s="404">
        <f>[11]B!L2170</f>
        <v>0</v>
      </c>
      <c r="I183" s="404">
        <f>[11]B!M2170</f>
        <v>0</v>
      </c>
      <c r="J183" s="404">
        <f>[11]B!N2170</f>
        <v>0</v>
      </c>
      <c r="K183" s="404">
        <v>1</v>
      </c>
      <c r="L183" s="404">
        <f>[11]B!AD2170</f>
        <v>0</v>
      </c>
      <c r="M183" s="404">
        <f>[11]B!AE2170</f>
        <v>0</v>
      </c>
      <c r="N183" s="404">
        <f>[11]B!AF2170</f>
        <v>0</v>
      </c>
      <c r="O183" s="404">
        <f>[11]B!AG2170</f>
        <v>0</v>
      </c>
      <c r="P183" s="404">
        <f>[11]B!AH2170</f>
        <v>0</v>
      </c>
      <c r="Q183" s="404">
        <f>[11]B!AI2170</f>
        <v>0</v>
      </c>
      <c r="R183" s="404">
        <f>[11]B!AJ2170</f>
        <v>0</v>
      </c>
      <c r="S183" s="17">
        <f>[11]B!$I$2170</f>
        <v>2</v>
      </c>
      <c r="T183" s="17">
        <f>[11]B!$L$2170</f>
        <v>0</v>
      </c>
      <c r="U183" s="253"/>
      <c r="V183" s="144">
        <f>[11]B!AL2170</f>
        <v>549820</v>
      </c>
    </row>
    <row r="184" spans="1:22" x14ac:dyDescent="0.2">
      <c r="A184" s="254" t="s">
        <v>270</v>
      </c>
      <c r="B184" s="255" t="s">
        <v>271</v>
      </c>
      <c r="C184" s="405">
        <f>[11]B!C2398</f>
        <v>213</v>
      </c>
      <c r="D184" s="405">
        <f>[11]B!H2398</f>
        <v>170</v>
      </c>
      <c r="E184" s="404">
        <f>[11]B!I2398</f>
        <v>129</v>
      </c>
      <c r="F184" s="404">
        <f>[11]B!J2398</f>
        <v>41</v>
      </c>
      <c r="G184" s="404">
        <f>[11]B!K2398</f>
        <v>3</v>
      </c>
      <c r="H184" s="404">
        <f>[11]B!L2398</f>
        <v>35</v>
      </c>
      <c r="I184" s="404">
        <f>[11]B!M2398</f>
        <v>5</v>
      </c>
      <c r="J184" s="404">
        <f>[11]B!N2398</f>
        <v>0</v>
      </c>
      <c r="K184" s="406"/>
      <c r="L184" s="404">
        <f>[11]B!AD2398</f>
        <v>1</v>
      </c>
      <c r="M184" s="404">
        <f>[11]B!AE2398</f>
        <v>0</v>
      </c>
      <c r="N184" s="404">
        <f>[11]B!AF2398</f>
        <v>0</v>
      </c>
      <c r="O184" s="404">
        <f>[11]B!AG2398</f>
        <v>0</v>
      </c>
      <c r="P184" s="404">
        <f>[11]B!AH2398</f>
        <v>0</v>
      </c>
      <c r="Q184" s="404">
        <f>[11]B!AI2398</f>
        <v>0</v>
      </c>
      <c r="R184" s="404">
        <f>[11]B!AJ2398</f>
        <v>0</v>
      </c>
      <c r="S184" s="17">
        <f>[11]B!$I$2398</f>
        <v>129</v>
      </c>
      <c r="T184" s="17">
        <f>[11]B!$L$2398</f>
        <v>35</v>
      </c>
      <c r="U184" s="253"/>
      <c r="V184" s="144">
        <f>[11]B!AL2398</f>
        <v>43426730</v>
      </c>
    </row>
    <row r="185" spans="1:22" x14ac:dyDescent="0.2">
      <c r="A185" s="254" t="s">
        <v>272</v>
      </c>
      <c r="B185" s="255" t="s">
        <v>273</v>
      </c>
      <c r="C185" s="401">
        <f>[11]B!C2438</f>
        <v>19</v>
      </c>
      <c r="D185" s="401">
        <f>[11]B!H2438</f>
        <v>16</v>
      </c>
      <c r="E185" s="404">
        <f>[11]B!I2438</f>
        <v>8</v>
      </c>
      <c r="F185" s="404">
        <f>[11]B!J2438</f>
        <v>8</v>
      </c>
      <c r="G185" s="404">
        <f>[11]B!K2438</f>
        <v>1</v>
      </c>
      <c r="H185" s="404">
        <f>[11]B!L2438</f>
        <v>1</v>
      </c>
      <c r="I185" s="404">
        <f>[11]B!M2438</f>
        <v>0</v>
      </c>
      <c r="J185" s="404">
        <f>[11]B!N2438</f>
        <v>1</v>
      </c>
      <c r="K185" s="404">
        <v>4</v>
      </c>
      <c r="L185" s="404">
        <f>[11]B!AD2438</f>
        <v>0</v>
      </c>
      <c r="M185" s="404">
        <f>[11]B!AE2438</f>
        <v>0</v>
      </c>
      <c r="N185" s="404">
        <f>[11]B!AF2438</f>
        <v>0</v>
      </c>
      <c r="O185" s="404">
        <f>[11]B!AG2438</f>
        <v>0</v>
      </c>
      <c r="P185" s="404">
        <f>[11]B!AH2438</f>
        <v>0</v>
      </c>
      <c r="Q185" s="404">
        <f>[11]B!AI2438</f>
        <v>0</v>
      </c>
      <c r="R185" s="404">
        <f>[11]B!AJ2438</f>
        <v>0</v>
      </c>
      <c r="S185" s="17">
        <f>[11]B!$I$2438</f>
        <v>8</v>
      </c>
      <c r="T185" s="17">
        <f>[11]B!$L$2438</f>
        <v>1</v>
      </c>
      <c r="U185" s="253"/>
      <c r="V185" s="144">
        <f>[11]B!AL2438</f>
        <v>1208840</v>
      </c>
    </row>
    <row r="186" spans="1:22" x14ac:dyDescent="0.2">
      <c r="A186" s="254" t="s">
        <v>274</v>
      </c>
      <c r="B186" s="255" t="s">
        <v>275</v>
      </c>
      <c r="C186" s="401">
        <f>[11]B!C2561</f>
        <v>45</v>
      </c>
      <c r="D186" s="401">
        <f>[11]B!H2561</f>
        <v>41</v>
      </c>
      <c r="E186" s="404">
        <f>[11]B!I2561</f>
        <v>33</v>
      </c>
      <c r="F186" s="404">
        <f>[11]B!J2561</f>
        <v>8</v>
      </c>
      <c r="G186" s="404">
        <f>[11]B!K2561</f>
        <v>0</v>
      </c>
      <c r="H186" s="404">
        <f>[11]B!L2561</f>
        <v>4</v>
      </c>
      <c r="I186" s="404">
        <f>[11]B!M2561</f>
        <v>0</v>
      </c>
      <c r="J186" s="404">
        <f>[11]B!N2561</f>
        <v>0</v>
      </c>
      <c r="K186" s="402">
        <v>0</v>
      </c>
      <c r="L186" s="404">
        <f>[11]B!AD2561</f>
        <v>0</v>
      </c>
      <c r="M186" s="404">
        <f>[11]B!AE2561</f>
        <v>0</v>
      </c>
      <c r="N186" s="404">
        <f>[11]B!AF2561</f>
        <v>0</v>
      </c>
      <c r="O186" s="404">
        <f>[11]B!AG2561</f>
        <v>0</v>
      </c>
      <c r="P186" s="404">
        <f>[11]B!AH2561</f>
        <v>0</v>
      </c>
      <c r="Q186" s="404">
        <f>[11]B!AI2561</f>
        <v>0</v>
      </c>
      <c r="R186" s="404">
        <f>[11]B!AJ2561</f>
        <v>0</v>
      </c>
      <c r="S186" s="17">
        <f>[11]B!$I$2561</f>
        <v>33</v>
      </c>
      <c r="T186" s="17">
        <f>[11]B!$L$2561</f>
        <v>4</v>
      </c>
      <c r="U186" s="253"/>
      <c r="V186" s="144">
        <f>[11]B!AL2561</f>
        <v>9896780</v>
      </c>
    </row>
    <row r="187" spans="1:22" x14ac:dyDescent="0.2">
      <c r="A187" s="254" t="s">
        <v>276</v>
      </c>
      <c r="B187" s="255" t="s">
        <v>277</v>
      </c>
      <c r="C187" s="401">
        <f>[11]B!C2600</f>
        <v>22</v>
      </c>
      <c r="D187" s="401">
        <f>[11]B!H2600</f>
        <v>21</v>
      </c>
      <c r="E187" s="404">
        <f>[11]B!I2600</f>
        <v>20</v>
      </c>
      <c r="F187" s="404">
        <f>[11]B!J2600</f>
        <v>1</v>
      </c>
      <c r="G187" s="404">
        <f>[11]B!K2600</f>
        <v>0</v>
      </c>
      <c r="H187" s="404">
        <f>[11]B!L2600</f>
        <v>1</v>
      </c>
      <c r="I187" s="404">
        <f>[11]B!M2600</f>
        <v>0</v>
      </c>
      <c r="J187" s="404">
        <f>[11]B!N2600</f>
        <v>0</v>
      </c>
      <c r="K187" s="402">
        <v>3</v>
      </c>
      <c r="L187" s="404">
        <f>[11]B!AD2600</f>
        <v>0</v>
      </c>
      <c r="M187" s="404">
        <f>[11]B!AE2600</f>
        <v>6</v>
      </c>
      <c r="N187" s="404">
        <f>[11]B!AF2600</f>
        <v>0</v>
      </c>
      <c r="O187" s="404">
        <f>[11]B!AG2600</f>
        <v>0</v>
      </c>
      <c r="P187" s="404">
        <f>[11]B!AH2600</f>
        <v>0</v>
      </c>
      <c r="Q187" s="404">
        <f>[11]B!AI2600</f>
        <v>0</v>
      </c>
      <c r="R187" s="404">
        <f>[11]B!AJ2600</f>
        <v>0</v>
      </c>
      <c r="S187" s="17">
        <f>[11]B!$I$2600</f>
        <v>20</v>
      </c>
      <c r="T187" s="17">
        <f>[11]B!$L$2600</f>
        <v>1</v>
      </c>
      <c r="U187" s="253"/>
      <c r="V187" s="144">
        <f>[11]B!AL2600</f>
        <v>4520840</v>
      </c>
    </row>
    <row r="188" spans="1:22" x14ac:dyDescent="0.2">
      <c r="A188" s="254" t="s">
        <v>278</v>
      </c>
      <c r="B188" s="255" t="s">
        <v>279</v>
      </c>
      <c r="C188" s="401">
        <f>[11]B!C2640</f>
        <v>70</v>
      </c>
      <c r="D188" s="401">
        <f>[11]B!H2640</f>
        <v>63</v>
      </c>
      <c r="E188" s="404">
        <f>[11]B!I2640</f>
        <v>44</v>
      </c>
      <c r="F188" s="404">
        <f>[11]B!J2640</f>
        <v>19</v>
      </c>
      <c r="G188" s="404">
        <f>[11]B!K2640</f>
        <v>1</v>
      </c>
      <c r="H188" s="404">
        <f>[11]B!L2640</f>
        <v>2</v>
      </c>
      <c r="I188" s="404">
        <f>[11]B!M2640</f>
        <v>4</v>
      </c>
      <c r="J188" s="404">
        <f>[11]B!N2640</f>
        <v>0</v>
      </c>
      <c r="K188" s="402">
        <v>1</v>
      </c>
      <c r="L188" s="404">
        <f>[11]B!AD2640</f>
        <v>4</v>
      </c>
      <c r="M188" s="404">
        <f>[11]B!AE2640</f>
        <v>0</v>
      </c>
      <c r="N188" s="404">
        <f>[11]B!AF2640</f>
        <v>0</v>
      </c>
      <c r="O188" s="404">
        <f>[11]B!AG2640</f>
        <v>0</v>
      </c>
      <c r="P188" s="404">
        <f>[11]B!AH2640</f>
        <v>0</v>
      </c>
      <c r="Q188" s="404">
        <f>[11]B!AI2640</f>
        <v>0</v>
      </c>
      <c r="R188" s="404">
        <f>[11]B!AJ2640</f>
        <v>0</v>
      </c>
      <c r="S188" s="17">
        <f>[11]B!$I$2640</f>
        <v>44</v>
      </c>
      <c r="T188" s="17">
        <f>[11]B!$L$2640</f>
        <v>2</v>
      </c>
      <c r="U188" s="253"/>
      <c r="V188" s="144">
        <f>[11]B!AL2640</f>
        <v>9377520</v>
      </c>
    </row>
    <row r="189" spans="1:22" x14ac:dyDescent="0.2">
      <c r="A189" s="257" t="s">
        <v>280</v>
      </c>
      <c r="B189" s="255" t="s">
        <v>281</v>
      </c>
      <c r="C189" s="401">
        <f>SUM(C190:C192)</f>
        <v>82</v>
      </c>
      <c r="D189" s="401">
        <f t="shared" ref="D189:Q189" si="6">SUM(D190:D192)</f>
        <v>79</v>
      </c>
      <c r="E189" s="401">
        <f>SUM(E190:E192)</f>
        <v>25</v>
      </c>
      <c r="F189" s="401">
        <f>SUM(F190:F192)</f>
        <v>54</v>
      </c>
      <c r="G189" s="401">
        <f t="shared" si="6"/>
        <v>3</v>
      </c>
      <c r="H189" s="401">
        <f t="shared" si="6"/>
        <v>0</v>
      </c>
      <c r="I189" s="401">
        <f t="shared" si="6"/>
        <v>0</v>
      </c>
      <c r="J189" s="401">
        <f t="shared" si="6"/>
        <v>0</v>
      </c>
      <c r="K189" s="406"/>
      <c r="L189" s="401">
        <f t="shared" si="6"/>
        <v>0</v>
      </c>
      <c r="M189" s="401">
        <f t="shared" si="6"/>
        <v>0</v>
      </c>
      <c r="N189" s="401">
        <f t="shared" si="6"/>
        <v>0</v>
      </c>
      <c r="O189" s="401">
        <f t="shared" si="6"/>
        <v>0</v>
      </c>
      <c r="P189" s="401">
        <f t="shared" si="6"/>
        <v>0</v>
      </c>
      <c r="Q189" s="401">
        <f t="shared" si="6"/>
        <v>0</v>
      </c>
      <c r="R189" s="401">
        <f>SUM(R190:R192)</f>
        <v>0</v>
      </c>
      <c r="S189" s="401">
        <f>SUM(S190:S192)</f>
        <v>49</v>
      </c>
      <c r="T189" s="401">
        <f>SUM(T190:T192)</f>
        <v>0</v>
      </c>
      <c r="U189" s="253"/>
      <c r="V189" s="401">
        <f>SUM(V190:V192)</f>
        <v>4032280</v>
      </c>
    </row>
    <row r="190" spans="1:22" x14ac:dyDescent="0.2">
      <c r="A190" s="258"/>
      <c r="B190" s="259" t="s">
        <v>282</v>
      </c>
      <c r="C190" s="402">
        <f>[11]B!C2646</f>
        <v>81</v>
      </c>
      <c r="D190" s="402">
        <f>[11]B!H2646</f>
        <v>78</v>
      </c>
      <c r="E190" s="402">
        <f>[11]B!I2646</f>
        <v>24</v>
      </c>
      <c r="F190" s="402">
        <f>[11]B!J2646</f>
        <v>54</v>
      </c>
      <c r="G190" s="402">
        <f>[11]B!K2646</f>
        <v>3</v>
      </c>
      <c r="H190" s="402">
        <f>[11]B!L2646</f>
        <v>0</v>
      </c>
      <c r="I190" s="402">
        <f>[11]B!M2646</f>
        <v>0</v>
      </c>
      <c r="J190" s="402">
        <f>[11]B!N2646</f>
        <v>0</v>
      </c>
      <c r="K190" s="406"/>
      <c r="L190" s="402">
        <f>[11]B!AD2646</f>
        <v>0</v>
      </c>
      <c r="M190" s="402">
        <f>[11]B!AE2646</f>
        <v>0</v>
      </c>
      <c r="N190" s="402">
        <f>[11]B!AF2646</f>
        <v>0</v>
      </c>
      <c r="O190" s="402">
        <f>[11]B!AG2646</f>
        <v>0</v>
      </c>
      <c r="P190" s="402">
        <f>[11]B!AH2646</f>
        <v>0</v>
      </c>
      <c r="Q190" s="402">
        <f>[11]B!AI2646</f>
        <v>0</v>
      </c>
      <c r="R190" s="402">
        <f>[11]B!AJ2646</f>
        <v>0</v>
      </c>
      <c r="S190" s="17">
        <f>[11]B!$I$2646</f>
        <v>24</v>
      </c>
      <c r="T190" s="17">
        <f>[11]B!$L$2646</f>
        <v>0</v>
      </c>
      <c r="U190" s="260"/>
      <c r="V190" s="144">
        <f>[11]B!AL2646</f>
        <v>3944640</v>
      </c>
    </row>
    <row r="191" spans="1:22" x14ac:dyDescent="0.2">
      <c r="A191" s="258"/>
      <c r="B191" s="259" t="s">
        <v>283</v>
      </c>
      <c r="C191" s="402">
        <f>[11]B!C2647</f>
        <v>0</v>
      </c>
      <c r="D191" s="402">
        <f>[11]B!H2647</f>
        <v>0</v>
      </c>
      <c r="E191" s="402">
        <f>[11]B!I2647</f>
        <v>0</v>
      </c>
      <c r="F191" s="402">
        <f>[11]B!J2647</f>
        <v>0</v>
      </c>
      <c r="G191" s="402">
        <f>[11]B!K2647</f>
        <v>0</v>
      </c>
      <c r="H191" s="402">
        <f>[11]B!L2647</f>
        <v>0</v>
      </c>
      <c r="I191" s="402">
        <f>[11]B!M2647</f>
        <v>0</v>
      </c>
      <c r="J191" s="402">
        <f>[11]B!N2647</f>
        <v>0</v>
      </c>
      <c r="K191" s="406"/>
      <c r="L191" s="402">
        <f>[11]B!AD2647</f>
        <v>0</v>
      </c>
      <c r="M191" s="402">
        <f>[11]B!AE2647</f>
        <v>0</v>
      </c>
      <c r="N191" s="402">
        <f>[11]B!AF2647</f>
        <v>0</v>
      </c>
      <c r="O191" s="402">
        <f>[11]B!AG2647</f>
        <v>0</v>
      </c>
      <c r="P191" s="402">
        <f>[11]B!AH2647</f>
        <v>0</v>
      </c>
      <c r="Q191" s="402">
        <f>[11]B!AI2647</f>
        <v>0</v>
      </c>
      <c r="R191" s="402">
        <f>[11]B!AJ2647</f>
        <v>0</v>
      </c>
      <c r="S191" s="17">
        <f>[11]B!$I$2646</f>
        <v>24</v>
      </c>
      <c r="T191" s="17">
        <f>[11]B!$L$2646</f>
        <v>0</v>
      </c>
      <c r="U191" s="260"/>
      <c r="V191" s="144">
        <f>[11]B!AL2647</f>
        <v>0</v>
      </c>
    </row>
    <row r="192" spans="1:22" x14ac:dyDescent="0.2">
      <c r="A192" s="258"/>
      <c r="B192" s="259" t="s">
        <v>284</v>
      </c>
      <c r="C192" s="402">
        <f>SUM([11]B!C2648:C2652)</f>
        <v>1</v>
      </c>
      <c r="D192" s="402">
        <f>SUM([11]B!H2648:H2652)</f>
        <v>1</v>
      </c>
      <c r="E192" s="402">
        <f>SUM([11]B!I2648:I2652)</f>
        <v>1</v>
      </c>
      <c r="F192" s="402">
        <f>SUM([11]B!J2648:J2652)</f>
        <v>0</v>
      </c>
      <c r="G192" s="402">
        <f>SUM([11]B!K2648:K2652)</f>
        <v>0</v>
      </c>
      <c r="H192" s="402">
        <f>SUM([11]B!L2648:L2652)</f>
        <v>0</v>
      </c>
      <c r="I192" s="402">
        <f>SUM([11]B!M2648:M2652)</f>
        <v>0</v>
      </c>
      <c r="J192" s="402">
        <f>SUM([11]B!N2648:N2652)</f>
        <v>0</v>
      </c>
      <c r="K192" s="406"/>
      <c r="L192" s="402">
        <f>SUM([11]B!AD2648:AD2652)</f>
        <v>0</v>
      </c>
      <c r="M192" s="402">
        <f>SUM([11]B!AE2648:AE2652)</f>
        <v>0</v>
      </c>
      <c r="N192" s="402">
        <f>SUM([11]B!AF2648:AF2652)</f>
        <v>0</v>
      </c>
      <c r="O192" s="402">
        <f>SUM([11]B!AG2648:AG2652)</f>
        <v>0</v>
      </c>
      <c r="P192" s="402">
        <f>SUM([11]B!AH2648:AH2652)</f>
        <v>0</v>
      </c>
      <c r="Q192" s="402">
        <f>SUM([11]B!AI2648:AI2652)</f>
        <v>0</v>
      </c>
      <c r="R192" s="402">
        <f>SUM([11]B!AJ2648:AJ2652)</f>
        <v>0</v>
      </c>
      <c r="S192" s="402">
        <f>SUM([11]B!I2648:I2652)</f>
        <v>1</v>
      </c>
      <c r="T192" s="402">
        <f>SUM([11]B!L2648:L2652)</f>
        <v>0</v>
      </c>
      <c r="U192" s="260"/>
      <c r="V192" s="402">
        <f>SUM([11]B!AL2648:AL2652)</f>
        <v>87640</v>
      </c>
    </row>
    <row r="193" spans="1:28" x14ac:dyDescent="0.2">
      <c r="A193" s="254" t="s">
        <v>285</v>
      </c>
      <c r="B193" s="255" t="s">
        <v>286</v>
      </c>
      <c r="C193" s="401">
        <f>+[11]B!C2889</f>
        <v>91</v>
      </c>
      <c r="D193" s="401">
        <f>+[11]B!H2889</f>
        <v>83</v>
      </c>
      <c r="E193" s="407">
        <f>+[11]B!I2889</f>
        <v>71</v>
      </c>
      <c r="F193" s="407">
        <f>+[11]B!J2889</f>
        <v>12</v>
      </c>
      <c r="G193" s="407">
        <f>+[11]B!K2889</f>
        <v>3</v>
      </c>
      <c r="H193" s="407">
        <f>+[11]B!L2889</f>
        <v>5</v>
      </c>
      <c r="I193" s="407">
        <f>+[11]B!M2889</f>
        <v>0</v>
      </c>
      <c r="J193" s="407">
        <f>+[11]B!N2889</f>
        <v>0</v>
      </c>
      <c r="K193" s="402">
        <v>10</v>
      </c>
      <c r="L193" s="404">
        <f>+[11]B!AD2889</f>
        <v>0</v>
      </c>
      <c r="M193" s="404">
        <f>+[11]B!AE2889</f>
        <v>2</v>
      </c>
      <c r="N193" s="404">
        <f>+[11]B!AF2889</f>
        <v>0</v>
      </c>
      <c r="O193" s="404">
        <f>+[11]B!AG2889</f>
        <v>0</v>
      </c>
      <c r="P193" s="404">
        <f>+[11]B!AH2889</f>
        <v>0</v>
      </c>
      <c r="Q193" s="404">
        <f>+[11]B!AI2889</f>
        <v>0</v>
      </c>
      <c r="R193" s="404">
        <f>+[11]B!AJ2889</f>
        <v>0</v>
      </c>
      <c r="S193" s="17">
        <f>[11]B!$I$2889</f>
        <v>71</v>
      </c>
      <c r="T193" s="17">
        <f>[11]B!$L$2889</f>
        <v>5</v>
      </c>
      <c r="U193" s="260"/>
      <c r="V193" s="145">
        <f>[11]B!$AL$2889</f>
        <v>22382300</v>
      </c>
    </row>
    <row r="194" spans="1:28" x14ac:dyDescent="0.2">
      <c r="A194" s="254" t="s">
        <v>287</v>
      </c>
      <c r="B194" s="255" t="s">
        <v>288</v>
      </c>
      <c r="C194" s="405">
        <f>+[11]B!C3105</f>
        <v>116</v>
      </c>
      <c r="D194" s="405">
        <f>+[11]B!H3105</f>
        <v>57</v>
      </c>
      <c r="E194" s="404">
        <f>+[11]B!I3105</f>
        <v>57</v>
      </c>
      <c r="F194" s="404">
        <f>+[11]B!J3105</f>
        <v>0</v>
      </c>
      <c r="G194" s="404">
        <f>+[11]B!K3105</f>
        <v>0</v>
      </c>
      <c r="H194" s="404">
        <f>+[11]B!L3105</f>
        <v>59</v>
      </c>
      <c r="I194" s="404">
        <f>+[11]B!M3105</f>
        <v>0</v>
      </c>
      <c r="J194" s="404">
        <f>+[11]B!N3105</f>
        <v>0</v>
      </c>
      <c r="K194" s="404">
        <v>112</v>
      </c>
      <c r="L194" s="404">
        <f>+[11]B!AD3094</f>
        <v>0</v>
      </c>
      <c r="M194" s="404">
        <f>+[11]B!AE3094</f>
        <v>0</v>
      </c>
      <c r="N194" s="404">
        <f>+[11]B!AF3094</f>
        <v>0</v>
      </c>
      <c r="O194" s="404">
        <f>+[11]B!AG3094</f>
        <v>0</v>
      </c>
      <c r="P194" s="404">
        <f>+[11]B!AH3094</f>
        <v>0</v>
      </c>
      <c r="Q194" s="404">
        <f>+[11]B!AI3094</f>
        <v>0</v>
      </c>
      <c r="R194" s="404">
        <f>+[11]B!AJ3094</f>
        <v>0</v>
      </c>
      <c r="S194" s="404">
        <f>+[11]B!I3094</f>
        <v>57</v>
      </c>
      <c r="T194" s="404">
        <f>+[11]B!L3094</f>
        <v>59</v>
      </c>
      <c r="U194" s="260"/>
      <c r="V194" s="404">
        <f>+[11]B!AL3094</f>
        <v>1948010</v>
      </c>
    </row>
    <row r="195" spans="1:28" x14ac:dyDescent="0.2">
      <c r="A195" s="261" t="s">
        <v>287</v>
      </c>
      <c r="B195" s="262" t="s">
        <v>289</v>
      </c>
      <c r="C195" s="408">
        <f>+[11]B!C2894</f>
        <v>4</v>
      </c>
      <c r="D195" s="401">
        <f>+[11]B!H2894</f>
        <v>2</v>
      </c>
      <c r="E195" s="402">
        <f>+[11]B!I2894</f>
        <v>2</v>
      </c>
      <c r="F195" s="402">
        <f>+[11]B!J2894</f>
        <v>0</v>
      </c>
      <c r="G195" s="402">
        <f>+[11]B!K2894</f>
        <v>0</v>
      </c>
      <c r="H195" s="402">
        <f>+[11]B!L2894</f>
        <v>2</v>
      </c>
      <c r="I195" s="402">
        <f>+[11]B!M2894</f>
        <v>0</v>
      </c>
      <c r="J195" s="402">
        <f>+[11]B!N2894</f>
        <v>0</v>
      </c>
      <c r="K195" s="409"/>
      <c r="L195" s="410">
        <f>+[11]B!AD2894</f>
        <v>0</v>
      </c>
      <c r="M195" s="410">
        <f>+[11]B!AE2894</f>
        <v>0</v>
      </c>
      <c r="N195" s="410">
        <f>+[11]B!AF2894</f>
        <v>0</v>
      </c>
      <c r="O195" s="410">
        <f>+[11]B!AG2894</f>
        <v>0</v>
      </c>
      <c r="P195" s="410">
        <f>+[11]B!AH2894</f>
        <v>0</v>
      </c>
      <c r="Q195" s="410">
        <f>+[11]B!AI2894</f>
        <v>0</v>
      </c>
      <c r="R195" s="410">
        <f>+[11]B!AJ2894</f>
        <v>0</v>
      </c>
      <c r="S195" s="253"/>
      <c r="T195" s="253"/>
      <c r="U195" s="57">
        <f>+[11]B!C2894</f>
        <v>4</v>
      </c>
      <c r="V195" s="264">
        <f>+[11]B!AL2894*0.75</f>
        <v>287640</v>
      </c>
    </row>
    <row r="196" spans="1:28" s="3" customFormat="1" x14ac:dyDescent="0.2">
      <c r="A196" s="637" t="s">
        <v>290</v>
      </c>
      <c r="B196" s="637"/>
      <c r="C196" s="411">
        <f t="shared" ref="C196:J196" si="7">SUM(C176:C189)+C193+C194+C195</f>
        <v>1071</v>
      </c>
      <c r="D196" s="411">
        <f t="shared" si="7"/>
        <v>901</v>
      </c>
      <c r="E196" s="411">
        <f t="shared" si="7"/>
        <v>727</v>
      </c>
      <c r="F196" s="411">
        <f t="shared" si="7"/>
        <v>174</v>
      </c>
      <c r="G196" s="411">
        <f t="shared" si="7"/>
        <v>12</v>
      </c>
      <c r="H196" s="411">
        <f t="shared" si="7"/>
        <v>143</v>
      </c>
      <c r="I196" s="411">
        <f t="shared" si="7"/>
        <v>14</v>
      </c>
      <c r="J196" s="411">
        <f t="shared" si="7"/>
        <v>1</v>
      </c>
      <c r="K196" s="411">
        <f t="shared" ref="K196" si="8">SUM(K176:K195)</f>
        <v>291</v>
      </c>
      <c r="L196" s="411">
        <f t="shared" ref="L196:R196" si="9">SUM(L176:L189)+L193+L194+L195</f>
        <v>5</v>
      </c>
      <c r="M196" s="411">
        <f t="shared" si="9"/>
        <v>133</v>
      </c>
      <c r="N196" s="411">
        <f t="shared" si="9"/>
        <v>0</v>
      </c>
      <c r="O196" s="411">
        <f t="shared" si="9"/>
        <v>0</v>
      </c>
      <c r="P196" s="411">
        <f t="shared" si="9"/>
        <v>0</v>
      </c>
      <c r="Q196" s="411">
        <f t="shared" si="9"/>
        <v>0</v>
      </c>
      <c r="R196" s="411">
        <f t="shared" si="9"/>
        <v>0</v>
      </c>
      <c r="S196" s="411">
        <f>SUM(S176:S189)+S193+S194</f>
        <v>749</v>
      </c>
      <c r="T196" s="411">
        <f>SUM(T176:T189)+T193+T194</f>
        <v>141</v>
      </c>
      <c r="U196" s="411">
        <f>SUM(U195)</f>
        <v>4</v>
      </c>
      <c r="V196" s="411">
        <f>SUM(V176:V189)+V193+V194+V195</f>
        <v>230330585</v>
      </c>
    </row>
    <row r="197" spans="1:28" ht="14.25" customHeight="1" x14ac:dyDescent="0.2">
      <c r="A197" s="668" t="s">
        <v>291</v>
      </c>
      <c r="B197" s="668"/>
      <c r="C197" s="668"/>
      <c r="D197" s="668"/>
      <c r="E197" s="668"/>
      <c r="F197" s="668"/>
    </row>
    <row r="198" spans="1:28" ht="51" x14ac:dyDescent="0.2">
      <c r="A198" s="575" t="s">
        <v>292</v>
      </c>
      <c r="B198" s="650"/>
      <c r="C198" s="581" t="s">
        <v>157</v>
      </c>
      <c r="D198" s="581" t="s">
        <v>293</v>
      </c>
      <c r="E198" s="621" t="s">
        <v>294</v>
      </c>
      <c r="F198" s="621" t="s">
        <v>295</v>
      </c>
      <c r="G198" s="541" t="s">
        <v>296</v>
      </c>
      <c r="H198" s="541" t="s">
        <v>297</v>
      </c>
      <c r="I198" s="541" t="s">
        <v>298</v>
      </c>
      <c r="J198" s="546" t="s">
        <v>298</v>
      </c>
    </row>
    <row r="199" spans="1:28" ht="25.5" x14ac:dyDescent="0.2">
      <c r="A199" s="579"/>
      <c r="B199" s="652"/>
      <c r="C199" s="583"/>
      <c r="D199" s="583"/>
      <c r="E199" s="623"/>
      <c r="F199" s="623"/>
      <c r="G199" s="412" t="s">
        <v>294</v>
      </c>
      <c r="H199" s="412" t="s">
        <v>295</v>
      </c>
      <c r="I199" s="412" t="s">
        <v>294</v>
      </c>
      <c r="J199" s="413" t="s">
        <v>295</v>
      </c>
      <c r="S199" s="3"/>
      <c r="T199" s="3"/>
      <c r="U199" s="3"/>
      <c r="V199" s="3"/>
    </row>
    <row r="200" spans="1:28" x14ac:dyDescent="0.2">
      <c r="A200" s="640" t="s">
        <v>299</v>
      </c>
      <c r="B200" s="664"/>
      <c r="C200" s="269">
        <f>SUM(E200:F200)</f>
        <v>378</v>
      </c>
      <c r="D200" s="414">
        <v>216</v>
      </c>
      <c r="E200" s="415">
        <f>SUM([11]B!P1412,[11]B!P1547,[11]B!P1728,[11]B!P1792,[11]B!P1866,[11]B!P1909,[11]B!P2057,[11]B!P2067,[11]B!P2167,[11]B!P2169,[11]B!P2392,[11]B!P2397,[11]B!P2438,[11]B!P2561,[11]B!P2600,[11]B!P2640,[11]B!P2655,[11]B!P2882,[11]B!P2894,[11]B!P3094)</f>
        <v>58</v>
      </c>
      <c r="F200" s="416">
        <f>SUM([11]B!Q1412,[11]B!Q1547,[11]B!Q1728,[11]B!Q1792,[11]B!Q1866,[11]B!Q1909,[11]B!Q2057,[11]B!Q2067,[11]B!Q2167,[11]B!Q2169,[11]B!Q2392,[11]B!Q2397,[11]B!Q2438,[11]B!Q2561,[11]B!Q2600,[11]B!Q2640,[11]B!Q2655,[11]B!Q2882,[11]B!Q2894,[11]B!Q3094)</f>
        <v>320</v>
      </c>
      <c r="G200" s="414"/>
      <c r="H200" s="417"/>
      <c r="I200" s="417"/>
      <c r="J200" s="418"/>
      <c r="K200" s="270" t="str">
        <f>AA200</f>
        <v/>
      </c>
      <c r="AA200" s="271" t="str">
        <f>IF(C200&lt;D200,"Beneficiarios MAI no puede ser mayor al TOTAL","")</f>
        <v/>
      </c>
      <c r="AB200" s="271">
        <f>IF(C200&lt;D200,1,0)</f>
        <v>0</v>
      </c>
    </row>
    <row r="201" spans="1:28" x14ac:dyDescent="0.2">
      <c r="A201" s="689" t="s">
        <v>300</v>
      </c>
      <c r="B201" s="690"/>
      <c r="C201" s="272">
        <f>SUM(E201:F201)</f>
        <v>238</v>
      </c>
      <c r="D201" s="419">
        <v>221</v>
      </c>
      <c r="E201" s="420">
        <f>SUM([11]B!S1412,[11]B!S1547,[11]B!S1728,[11]B!S1792,[11]B!S1866,[11]B!S1909,[11]B!S2057,[11]B!S2067,[11]B!S2167,[11]B!S2169,[11]B!S2392,[11]B!S2397,[11]B!S2438,[11]B!S2561,[11]B!S2600,[11]B!S2640,[11]B!S2655,[11]B!S2882,[11]B!S2894,[11]B!S3094)</f>
        <v>36</v>
      </c>
      <c r="F201" s="421">
        <f>SUM([11]B!T1412,[11]B!T1547,[11]B!T1728,[11]B!T1792,[11]B!T1866,[11]B!T1909,[11]B!T2057,[11]B!T2067,[11]B!T2167,[11]B!T2169,[11]B!T2392,[11]B!T2397,[11]B!T2438,[11]B!T2561,[11]B!T2600,[11]B!T2640,[11]B!T2655,[11]B!T2882,[11]B!T2894,[11]B!T3094)</f>
        <v>202</v>
      </c>
      <c r="G201" s="419"/>
      <c r="H201" s="422"/>
      <c r="I201" s="422"/>
      <c r="J201" s="422"/>
      <c r="K201" s="270" t="str">
        <f>AA201</f>
        <v/>
      </c>
      <c r="S201" s="3"/>
      <c r="T201" s="3"/>
      <c r="V201" s="3"/>
      <c r="AA201" s="271" t="str">
        <f>IF(C201&lt;D201,"Beneficiarios MAI no puede ser mayor al TOTAL","")</f>
        <v/>
      </c>
      <c r="AB201" s="271">
        <f>IF(C201&lt;D201,1,0)</f>
        <v>0</v>
      </c>
    </row>
    <row r="202" spans="1:28" x14ac:dyDescent="0.2">
      <c r="A202" s="691" t="s">
        <v>301</v>
      </c>
      <c r="B202" s="273" t="s">
        <v>302</v>
      </c>
      <c r="C202" s="274">
        <f>SUM(E202:F202)</f>
        <v>164</v>
      </c>
      <c r="D202" s="423">
        <v>154</v>
      </c>
      <c r="E202" s="424">
        <f>SUM([11]B!Y1412,[11]B!Y1547,[11]B!Y1728,[11]B!Y1792,[11]B!Y1866,[11]B!Y1909,[11]B!Y2057,[11]B!Y2067,[11]B!Y2167,[11]B!Y2169,[11]B!Y2392,[11]B!Y2397,[11]B!Y2438,[11]B!Y2561,[11]B!Y2600,[11]B!Y2640,[11]B!Y2655,[11]B!Y2882,[11]B!Y2894,[11]B!Y3094)</f>
        <v>3</v>
      </c>
      <c r="F202" s="424">
        <f>SUM([11]B!Z1412,[11]B!Z1547,[11]B!Z1728,[11]B!Z1792,[11]B!Z1866,[11]B!Z1909,[11]B!Z2057,[11]B!Z2067,[11]B!Z2167,[11]B!Z2169,[11]B!Z2392,[11]B!Z2397,[11]B!Z2438,[11]B!Z2561,[11]B!Z2600,[11]B!Z2640,[11]B!Z2655,[11]B!Z2882,[11]B!Z2894,[11]B!Z3094)</f>
        <v>161</v>
      </c>
      <c r="G202" s="414"/>
      <c r="H202" s="417"/>
      <c r="I202" s="417"/>
      <c r="J202" s="417"/>
      <c r="K202" s="270" t="str">
        <f>AA202</f>
        <v/>
      </c>
      <c r="AA202" s="271" t="str">
        <f>IF(C202&lt;D202,"Beneficiarios MAI no puede ser mayor al TOTAL","")</f>
        <v/>
      </c>
      <c r="AB202" s="271">
        <f>IF(C202&lt;D202,1,0)</f>
        <v>0</v>
      </c>
    </row>
    <row r="203" spans="1:28" x14ac:dyDescent="0.2">
      <c r="A203" s="692"/>
      <c r="B203" s="275" t="s">
        <v>303</v>
      </c>
      <c r="C203" s="272">
        <f>SUM(E203:F203)</f>
        <v>0</v>
      </c>
      <c r="D203" s="425"/>
      <c r="E203" s="426">
        <f>SUM([11]B!V1412,[11]B!V1547,[11]B!V1728,[11]B!V1792,[11]B!V1866,[11]B!V1909,[11]B!V2057,[11]B!V2067,[11]B!V2167,[11]B!V2169,[11]B!V2392,[11]B!V2397,[11]B!V2438,[11]B!V2561,[11]B!V2600,[11]B!V2640,[11]B!V2655,[11]B!V2882,[11]B!V2894,[11]B!V3094)</f>
        <v>0</v>
      </c>
      <c r="F203" s="426">
        <f>SUM([11]B!W1412,[11]B!W1547,[11]B!W1728,[11]B!W1792,[11]B!W1866,[11]B!W1909,[11]B!W2057,[11]B!W2067,[11]B!W2167,[11]B!W2169,[11]B!W2392,[11]B!W2397,[11]B!W2438,[11]B!W2561,[11]B!W2600,[11]B!W2640,[11]B!W2655,[11]B!W2882,[11]B!W2894,[11]B!W3094)</f>
        <v>0</v>
      </c>
      <c r="G203" s="425"/>
      <c r="H203" s="427"/>
      <c r="I203" s="427"/>
      <c r="J203" s="427"/>
      <c r="K203" s="270" t="str">
        <f>AA203</f>
        <v/>
      </c>
      <c r="AA203" s="271" t="str">
        <f>IF(C203&lt;D203,"Beneficiarios MAI no puede ser mayor al TOTAL","")</f>
        <v/>
      </c>
      <c r="AB203" s="271">
        <f>IF(C203&lt;D203,1,0)</f>
        <v>0</v>
      </c>
    </row>
    <row r="204" spans="1:28" ht="14.25" customHeight="1" x14ac:dyDescent="0.2">
      <c r="A204" s="668" t="s">
        <v>304</v>
      </c>
      <c r="B204" s="668"/>
      <c r="C204" s="535"/>
      <c r="D204" s="535"/>
      <c r="E204" s="2"/>
      <c r="F204" s="2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</row>
    <row r="205" spans="1:28" ht="14.25" customHeight="1" x14ac:dyDescent="0.2">
      <c r="A205" s="693" t="s">
        <v>305</v>
      </c>
      <c r="B205" s="694"/>
      <c r="C205" s="581" t="s">
        <v>5</v>
      </c>
      <c r="D205" s="599" t="s">
        <v>6</v>
      </c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105"/>
    </row>
    <row r="206" spans="1:28" x14ac:dyDescent="0.2">
      <c r="A206" s="695"/>
      <c r="B206" s="696"/>
      <c r="C206" s="583"/>
      <c r="D206" s="600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105"/>
    </row>
    <row r="207" spans="1:28" x14ac:dyDescent="0.2">
      <c r="A207" s="679" t="s">
        <v>306</v>
      </c>
      <c r="B207" s="680"/>
      <c r="C207" s="277">
        <f>[11]B!C2886</f>
        <v>6</v>
      </c>
      <c r="D207" s="278">
        <f>[11]B!I2886</f>
        <v>6</v>
      </c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105"/>
      <c r="U207" s="105"/>
    </row>
    <row r="208" spans="1:28" x14ac:dyDescent="0.2">
      <c r="A208" s="681" t="s">
        <v>307</v>
      </c>
      <c r="B208" s="681"/>
      <c r="C208" s="279">
        <f>SUM([11]B!C2885+[11]B!C2887)</f>
        <v>3</v>
      </c>
      <c r="D208" s="280">
        <f>[11]B!I2885+[11]B!I2887</f>
        <v>3</v>
      </c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105"/>
    </row>
    <row r="209" spans="1:22" ht="14.25" customHeight="1" x14ac:dyDescent="0.2">
      <c r="A209" s="682" t="s">
        <v>308</v>
      </c>
      <c r="B209" s="682"/>
      <c r="C209" s="534"/>
      <c r="D209" s="428"/>
      <c r="E209" s="428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105"/>
      <c r="S209" s="383"/>
      <c r="T209" s="383"/>
    </row>
    <row r="210" spans="1:22" ht="14.25" customHeight="1" x14ac:dyDescent="0.2">
      <c r="A210" s="683" t="s">
        <v>226</v>
      </c>
      <c r="B210" s="684"/>
      <c r="C210" s="581" t="s">
        <v>157</v>
      </c>
      <c r="D210" s="613" t="s">
        <v>227</v>
      </c>
      <c r="E210" s="614"/>
      <c r="F210" s="614"/>
      <c r="G210" s="614"/>
      <c r="H210" s="615" t="s">
        <v>169</v>
      </c>
      <c r="I210" s="616"/>
      <c r="J210" s="617"/>
      <c r="K210" s="697" t="s">
        <v>170</v>
      </c>
      <c r="L210" s="633"/>
      <c r="M210" s="633"/>
      <c r="N210" s="621" t="s">
        <v>171</v>
      </c>
      <c r="O210" s="750" t="s">
        <v>172</v>
      </c>
      <c r="P210" s="751"/>
      <c r="Q210" s="593" t="s">
        <v>173</v>
      </c>
    </row>
    <row r="211" spans="1:22" s="123" customFormat="1" ht="14.25" customHeight="1" x14ac:dyDescent="0.2">
      <c r="A211" s="685"/>
      <c r="B211" s="686"/>
      <c r="C211" s="582"/>
      <c r="D211" s="644" t="s">
        <v>175</v>
      </c>
      <c r="E211" s="639" t="s">
        <v>176</v>
      </c>
      <c r="F211" s="639"/>
      <c r="G211" s="603" t="s">
        <v>236</v>
      </c>
      <c r="H211" s="605" t="s">
        <v>178</v>
      </c>
      <c r="I211" s="607" t="s">
        <v>179</v>
      </c>
      <c r="J211" s="609" t="s">
        <v>180</v>
      </c>
      <c r="K211" s="611" t="s">
        <v>309</v>
      </c>
      <c r="L211" s="612" t="s">
        <v>182</v>
      </c>
      <c r="M211" s="626" t="s">
        <v>183</v>
      </c>
      <c r="N211" s="622"/>
      <c r="O211" s="752" t="s">
        <v>184</v>
      </c>
      <c r="P211" s="753" t="s">
        <v>185</v>
      </c>
      <c r="Q211" s="594"/>
      <c r="S211" s="5"/>
      <c r="T211" s="5"/>
      <c r="U211" s="5"/>
      <c r="V211" s="5"/>
    </row>
    <row r="212" spans="1:22" s="123" customFormat="1" x14ac:dyDescent="0.2">
      <c r="A212" s="687"/>
      <c r="B212" s="688"/>
      <c r="C212" s="583"/>
      <c r="D212" s="645"/>
      <c r="E212" s="492" t="s">
        <v>186</v>
      </c>
      <c r="F212" s="456" t="s">
        <v>187</v>
      </c>
      <c r="G212" s="604"/>
      <c r="H212" s="606"/>
      <c r="I212" s="608"/>
      <c r="J212" s="610"/>
      <c r="K212" s="611"/>
      <c r="L212" s="612"/>
      <c r="M212" s="626"/>
      <c r="N212" s="623"/>
      <c r="O212" s="752"/>
      <c r="P212" s="753"/>
      <c r="Q212" s="595"/>
      <c r="S212" s="5"/>
      <c r="T212" s="5"/>
      <c r="U212" s="5"/>
      <c r="V212" s="5"/>
    </row>
    <row r="213" spans="1:22" x14ac:dyDescent="0.2">
      <c r="A213" s="698" t="s">
        <v>310</v>
      </c>
      <c r="B213" s="699"/>
      <c r="C213" s="283">
        <f>+[11]B!C1330</f>
        <v>26</v>
      </c>
      <c r="D213" s="284">
        <f>+[11]B!D1330</f>
        <v>26</v>
      </c>
      <c r="E213" s="284">
        <f>+[11]B!E1330</f>
        <v>26</v>
      </c>
      <c r="F213" s="284">
        <f>+[11]B!F1330</f>
        <v>0</v>
      </c>
      <c r="G213" s="284">
        <f>+[11]B!G1330</f>
        <v>0</v>
      </c>
      <c r="H213" s="284">
        <f>+[11]B!AA1330</f>
        <v>12</v>
      </c>
      <c r="I213" s="284">
        <f>+[11]B!AB1330</f>
        <v>14</v>
      </c>
      <c r="J213" s="284">
        <f>+[11]B!AC1330</f>
        <v>0</v>
      </c>
      <c r="K213" s="284">
        <f>+[11]B!AD1330</f>
        <v>0</v>
      </c>
      <c r="L213" s="284">
        <f>+[11]B!AE1330</f>
        <v>0</v>
      </c>
      <c r="M213" s="284">
        <f>+[11]B!AF1330</f>
        <v>0</v>
      </c>
      <c r="N213" s="284">
        <f>+[11]B!AG1330</f>
        <v>0</v>
      </c>
      <c r="O213" s="284">
        <f>+[11]B!AH1330</f>
        <v>0</v>
      </c>
      <c r="P213" s="284">
        <f>+[11]B!AI1330</f>
        <v>0</v>
      </c>
      <c r="Q213" s="284">
        <f>+[11]B!AJ1330</f>
        <v>0</v>
      </c>
      <c r="U213" s="123"/>
      <c r="V213" s="123"/>
    </row>
    <row r="214" spans="1:22" x14ac:dyDescent="0.2">
      <c r="A214" s="700" t="s">
        <v>311</v>
      </c>
      <c r="B214" s="701"/>
      <c r="C214" s="285">
        <f>+[11]B!C1461</f>
        <v>353</v>
      </c>
      <c r="D214" s="286">
        <f>+[11]B!D1461</f>
        <v>353</v>
      </c>
      <c r="E214" s="286">
        <f>+[11]B!E1461</f>
        <v>351</v>
      </c>
      <c r="F214" s="286">
        <f>+[11]B!F1461</f>
        <v>2</v>
      </c>
      <c r="G214" s="286">
        <f>+[11]B!G1461</f>
        <v>0</v>
      </c>
      <c r="H214" s="429">
        <f>+[11]B!AA1461</f>
        <v>36</v>
      </c>
      <c r="I214" s="429">
        <f>+[11]B!AB1461</f>
        <v>317</v>
      </c>
      <c r="J214" s="429">
        <f>+[11]B!AC1461</f>
        <v>0</v>
      </c>
      <c r="K214" s="429">
        <f>+[11]B!AD1461</f>
        <v>0</v>
      </c>
      <c r="L214" s="429">
        <f>+[11]B!AE1461</f>
        <v>0</v>
      </c>
      <c r="M214" s="429">
        <f>+[11]B!AF1461</f>
        <v>0</v>
      </c>
      <c r="N214" s="429">
        <f>+[11]B!AG1461</f>
        <v>0</v>
      </c>
      <c r="O214" s="429">
        <f>+[11]B!AH1461</f>
        <v>0</v>
      </c>
      <c r="P214" s="429">
        <f>+[11]B!AI1461</f>
        <v>0</v>
      </c>
      <c r="Q214" s="430">
        <f>+[11]B!AJ1461</f>
        <v>0</v>
      </c>
    </row>
    <row r="215" spans="1:22" x14ac:dyDescent="0.2">
      <c r="A215" s="700" t="s">
        <v>312</v>
      </c>
      <c r="B215" s="701"/>
      <c r="C215" s="285">
        <f>+[11]B!C1618</f>
        <v>1308</v>
      </c>
      <c r="D215" s="286">
        <f>+[11]B!D1618</f>
        <v>1304</v>
      </c>
      <c r="E215" s="286">
        <f>+[11]B!E1618</f>
        <v>1304</v>
      </c>
      <c r="F215" s="286">
        <f>+[11]B!F1618</f>
        <v>0</v>
      </c>
      <c r="G215" s="286">
        <f>+[11]B!G1618</f>
        <v>4</v>
      </c>
      <c r="H215" s="429">
        <f>+[11]B!AA1618</f>
        <v>994</v>
      </c>
      <c r="I215" s="429">
        <f>+[11]B!AB1618</f>
        <v>313</v>
      </c>
      <c r="J215" s="429">
        <f>+[11]B!AC1618</f>
        <v>1</v>
      </c>
      <c r="K215" s="429">
        <f>+[11]B!AD1618</f>
        <v>0</v>
      </c>
      <c r="L215" s="429">
        <f>+[11]B!AE1618</f>
        <v>9</v>
      </c>
      <c r="M215" s="429">
        <f>+[11]B!AF1618</f>
        <v>0</v>
      </c>
      <c r="N215" s="429">
        <f>+[11]B!AG1618</f>
        <v>0</v>
      </c>
      <c r="O215" s="429">
        <f>+[11]B!AH1618</f>
        <v>0</v>
      </c>
      <c r="P215" s="429">
        <f>+[11]B!AI1618</f>
        <v>0</v>
      </c>
      <c r="Q215" s="430">
        <f>+[11]B!AJ1618</f>
        <v>0</v>
      </c>
    </row>
    <row r="216" spans="1:22" x14ac:dyDescent="0.2">
      <c r="A216" s="700" t="s">
        <v>313</v>
      </c>
      <c r="B216" s="701"/>
      <c r="C216" s="285">
        <f>[11]B!C1730</f>
        <v>7</v>
      </c>
      <c r="D216" s="286">
        <f>[11]B!D1730</f>
        <v>7</v>
      </c>
      <c r="E216" s="286">
        <f>[11]B!E1730</f>
        <v>7</v>
      </c>
      <c r="F216" s="286">
        <f>[11]B!F1730</f>
        <v>0</v>
      </c>
      <c r="G216" s="286">
        <f>[11]B!G1730</f>
        <v>0</v>
      </c>
      <c r="H216" s="429">
        <f>[11]B!AA1730</f>
        <v>0</v>
      </c>
      <c r="I216" s="429">
        <f>[11]B!AB1730</f>
        <v>7</v>
      </c>
      <c r="J216" s="429">
        <f>[11]B!AC1730</f>
        <v>0</v>
      </c>
      <c r="K216" s="429">
        <f>[11]B!AD1730</f>
        <v>0</v>
      </c>
      <c r="L216" s="429">
        <f>[11]B!AE1730</f>
        <v>0</v>
      </c>
      <c r="M216" s="429">
        <f>[11]B!AF1730</f>
        <v>0</v>
      </c>
      <c r="N216" s="429">
        <f>[11]B!AG1730</f>
        <v>0</v>
      </c>
      <c r="O216" s="429">
        <f>[11]B!AH1730</f>
        <v>0</v>
      </c>
      <c r="P216" s="429">
        <f>[11]B!AI1730</f>
        <v>0</v>
      </c>
      <c r="Q216" s="430">
        <f>[11]B!AJ1730</f>
        <v>0</v>
      </c>
    </row>
    <row r="217" spans="1:22" x14ac:dyDescent="0.2">
      <c r="A217" s="700" t="s">
        <v>314</v>
      </c>
      <c r="B217" s="701"/>
      <c r="C217" s="285">
        <f>[11]B!C1883</f>
        <v>15</v>
      </c>
      <c r="D217" s="286">
        <f>[11]B!D1883</f>
        <v>15</v>
      </c>
      <c r="E217" s="286">
        <f>[11]B!E1883</f>
        <v>15</v>
      </c>
      <c r="F217" s="286">
        <f>[11]B!F1883</f>
        <v>0</v>
      </c>
      <c r="G217" s="286">
        <f>[11]B!G1883</f>
        <v>0</v>
      </c>
      <c r="H217" s="429">
        <f>[11]B!AA1883</f>
        <v>0</v>
      </c>
      <c r="I217" s="429">
        <f>[11]B!AB1883</f>
        <v>15</v>
      </c>
      <c r="J217" s="429">
        <f>[11]B!AC1883</f>
        <v>0</v>
      </c>
      <c r="K217" s="429">
        <f>[11]B!AD1883</f>
        <v>0</v>
      </c>
      <c r="L217" s="429">
        <f>[11]B!AE1883</f>
        <v>0</v>
      </c>
      <c r="M217" s="429">
        <f>[11]B!AF1883</f>
        <v>0</v>
      </c>
      <c r="N217" s="429">
        <f>[11]B!AG1883</f>
        <v>0</v>
      </c>
      <c r="O217" s="429">
        <f>[11]B!AH1883</f>
        <v>0</v>
      </c>
      <c r="P217" s="429">
        <f>[11]B!AI1883</f>
        <v>0</v>
      </c>
      <c r="Q217" s="430">
        <f>[11]B!AJ1883</f>
        <v>0</v>
      </c>
    </row>
    <row r="218" spans="1:22" x14ac:dyDescent="0.2">
      <c r="A218" s="700" t="s">
        <v>315</v>
      </c>
      <c r="B218" s="701"/>
      <c r="C218" s="285">
        <f>+[11]B!C1983</f>
        <v>1137</v>
      </c>
      <c r="D218" s="286">
        <f>+[11]B!D1983</f>
        <v>1112</v>
      </c>
      <c r="E218" s="286">
        <f>+[11]B!E1983</f>
        <v>1105</v>
      </c>
      <c r="F218" s="286">
        <f>+[11]B!F1983</f>
        <v>7</v>
      </c>
      <c r="G218" s="286">
        <f>+[11]B!G1983</f>
        <v>25</v>
      </c>
      <c r="H218" s="429">
        <f>+[11]B!AA1983</f>
        <v>362</v>
      </c>
      <c r="I218" s="429">
        <f>+[11]B!AB1983</f>
        <v>495</v>
      </c>
      <c r="J218" s="429">
        <f>+[11]B!AC1983</f>
        <v>280</v>
      </c>
      <c r="K218" s="429">
        <f>+[11]B!AD1983</f>
        <v>0</v>
      </c>
      <c r="L218" s="429">
        <f>+[11]B!AE1983</f>
        <v>0</v>
      </c>
      <c r="M218" s="429">
        <f>+[11]B!AF1983</f>
        <v>0</v>
      </c>
      <c r="N218" s="429">
        <f>+[11]B!AG1983</f>
        <v>0</v>
      </c>
      <c r="O218" s="429">
        <f>+[11]B!AH1983</f>
        <v>0</v>
      </c>
      <c r="P218" s="429">
        <f>+[11]B!AI1983</f>
        <v>0</v>
      </c>
      <c r="Q218" s="430">
        <f>+[11]B!AJ1983</f>
        <v>0</v>
      </c>
    </row>
    <row r="219" spans="1:22" x14ac:dyDescent="0.2">
      <c r="A219" s="700" t="s">
        <v>316</v>
      </c>
      <c r="B219" s="701"/>
      <c r="C219" s="285">
        <f>+[11]B!C2212</f>
        <v>24266</v>
      </c>
      <c r="D219" s="286">
        <f>+[11]B!D2212</f>
        <v>24266</v>
      </c>
      <c r="E219" s="286">
        <f>+[11]B!E2212</f>
        <v>23945</v>
      </c>
      <c r="F219" s="286">
        <f>+[11]B!F2212</f>
        <v>321</v>
      </c>
      <c r="G219" s="286">
        <f>+[11]B!G2212</f>
        <v>0</v>
      </c>
      <c r="H219" s="429">
        <f>+[11]B!AA2212</f>
        <v>23159</v>
      </c>
      <c r="I219" s="429">
        <f>+[11]B!AB2212</f>
        <v>1107</v>
      </c>
      <c r="J219" s="429">
        <f>+[11]B!AC2212</f>
        <v>0</v>
      </c>
      <c r="K219" s="429">
        <f>+[11]B!AD2212</f>
        <v>0</v>
      </c>
      <c r="L219" s="429">
        <f>+[11]B!AE2212</f>
        <v>0</v>
      </c>
      <c r="M219" s="429">
        <f>+[11]B!AF2212</f>
        <v>0</v>
      </c>
      <c r="N219" s="429">
        <f>+[11]B!AG2212</f>
        <v>0</v>
      </c>
      <c r="O219" s="429">
        <f>+[11]B!AH2212</f>
        <v>0</v>
      </c>
      <c r="P219" s="429">
        <f>+[11]B!AI2212</f>
        <v>0</v>
      </c>
      <c r="Q219" s="430">
        <f>+[11]B!AJ2212</f>
        <v>0</v>
      </c>
    </row>
    <row r="220" spans="1:22" x14ac:dyDescent="0.2">
      <c r="A220" s="700" t="s">
        <v>317</v>
      </c>
      <c r="B220" s="701"/>
      <c r="C220" s="285">
        <f>+[11]B!C2282</f>
        <v>421</v>
      </c>
      <c r="D220" s="286">
        <f>+[11]B!D2282</f>
        <v>421</v>
      </c>
      <c r="E220" s="286">
        <f>+[11]B!E2282</f>
        <v>421</v>
      </c>
      <c r="F220" s="286">
        <f>+[11]B!F2282</f>
        <v>0</v>
      </c>
      <c r="G220" s="286">
        <f>+[11]B!G2282</f>
        <v>0</v>
      </c>
      <c r="H220" s="429">
        <f>+[11]B!AA2282</f>
        <v>245</v>
      </c>
      <c r="I220" s="429">
        <f>+[11]B!AB2282</f>
        <v>155</v>
      </c>
      <c r="J220" s="429">
        <f>+[11]B!AC2282</f>
        <v>21</v>
      </c>
      <c r="K220" s="429">
        <f>+[11]B!AD2282</f>
        <v>0</v>
      </c>
      <c r="L220" s="429">
        <f>+[11]B!AE2282</f>
        <v>0</v>
      </c>
      <c r="M220" s="429">
        <f>+[11]B!AF2282</f>
        <v>0</v>
      </c>
      <c r="N220" s="429">
        <f>+[11]B!AG2282</f>
        <v>0</v>
      </c>
      <c r="O220" s="429">
        <f>+[11]B!AH2282</f>
        <v>0</v>
      </c>
      <c r="P220" s="429">
        <f>+[11]B!AI2282</f>
        <v>0</v>
      </c>
      <c r="Q220" s="430">
        <f>+[11]B!AJ2282</f>
        <v>0</v>
      </c>
    </row>
    <row r="221" spans="1:22" x14ac:dyDescent="0.2">
      <c r="A221" s="700" t="s">
        <v>318</v>
      </c>
      <c r="B221" s="701"/>
      <c r="C221" s="285">
        <f>+[11]B!C2467</f>
        <v>648</v>
      </c>
      <c r="D221" s="286">
        <f>+[11]B!D2467</f>
        <v>641</v>
      </c>
      <c r="E221" s="286">
        <f>+[11]B!E2467</f>
        <v>571</v>
      </c>
      <c r="F221" s="286">
        <f>+[11]B!F2467</f>
        <v>70</v>
      </c>
      <c r="G221" s="286">
        <f>+[11]B!G2467</f>
        <v>7</v>
      </c>
      <c r="H221" s="429">
        <f>+[11]B!AA2467</f>
        <v>469</v>
      </c>
      <c r="I221" s="429">
        <f>+[11]B!AB2467</f>
        <v>4</v>
      </c>
      <c r="J221" s="429">
        <f>+[11]B!AC2467</f>
        <v>175</v>
      </c>
      <c r="K221" s="429">
        <f>+[11]B!AD2467</f>
        <v>0</v>
      </c>
      <c r="L221" s="429">
        <f>+[11]B!AE2467</f>
        <v>0</v>
      </c>
      <c r="M221" s="429">
        <f>+[11]B!AF2467</f>
        <v>0</v>
      </c>
      <c r="N221" s="429">
        <f>+[11]B!AG2467</f>
        <v>0</v>
      </c>
      <c r="O221" s="429">
        <f>+[11]B!AH2467</f>
        <v>0</v>
      </c>
      <c r="P221" s="429">
        <f>+[11]B!AI2467</f>
        <v>0</v>
      </c>
      <c r="Q221" s="430">
        <f>+[11]B!AJ2467</f>
        <v>0</v>
      </c>
    </row>
    <row r="222" spans="1:22" ht="14.25" customHeight="1" x14ac:dyDescent="0.2">
      <c r="A222" s="700" t="s">
        <v>319</v>
      </c>
      <c r="B222" s="701"/>
      <c r="C222" s="285">
        <f>SUM([11]B!C2642:C2644)+[11]B!C2593</f>
        <v>1510</v>
      </c>
      <c r="D222" s="286">
        <f>+[11]B!D2593</f>
        <v>1480</v>
      </c>
      <c r="E222" s="286">
        <f>+[11]B!E2593</f>
        <v>1043</v>
      </c>
      <c r="F222" s="286">
        <f>+[11]B!F2593</f>
        <v>437</v>
      </c>
      <c r="G222" s="286">
        <f>+[11]B!G2593</f>
        <v>7</v>
      </c>
      <c r="H222" s="429">
        <f>+[11]B!AA2593</f>
        <v>1320</v>
      </c>
      <c r="I222" s="429">
        <f>+[11]B!AB2593</f>
        <v>123</v>
      </c>
      <c r="J222" s="429">
        <f>+[11]B!AC2593</f>
        <v>44</v>
      </c>
      <c r="K222" s="429">
        <f>+[11]B!AD2593</f>
        <v>0</v>
      </c>
      <c r="L222" s="429">
        <f>+[11]B!AE2593</f>
        <v>0</v>
      </c>
      <c r="M222" s="429">
        <f>+[11]B!AF2593</f>
        <v>0</v>
      </c>
      <c r="N222" s="429">
        <f>+[11]B!AG2593</f>
        <v>0</v>
      </c>
      <c r="O222" s="429">
        <f>+[11]B!AH2593</f>
        <v>0</v>
      </c>
      <c r="P222" s="429">
        <f>+[11]B!AI2593</f>
        <v>0</v>
      </c>
      <c r="Q222" s="430">
        <f>+[11]B!AJ2593</f>
        <v>0</v>
      </c>
    </row>
    <row r="223" spans="1:22" x14ac:dyDescent="0.2">
      <c r="A223" s="700" t="s">
        <v>320</v>
      </c>
      <c r="B223" s="701"/>
      <c r="C223" s="285">
        <f>+[11]B!C2674</f>
        <v>597</v>
      </c>
      <c r="D223" s="286">
        <f>+[11]B!D2674</f>
        <v>591</v>
      </c>
      <c r="E223" s="286">
        <f>+[11]B!E2674</f>
        <v>591</v>
      </c>
      <c r="F223" s="286">
        <f>+[11]B!F2674</f>
        <v>0</v>
      </c>
      <c r="G223" s="286">
        <f>+[11]B!G2674</f>
        <v>6</v>
      </c>
      <c r="H223" s="429">
        <f>+[11]B!AA2674</f>
        <v>0</v>
      </c>
      <c r="I223" s="429">
        <f>+[11]B!AB2674</f>
        <v>528</v>
      </c>
      <c r="J223" s="429">
        <f>+[11]B!AC2674</f>
        <v>69</v>
      </c>
      <c r="K223" s="429">
        <f>+[11]B!AD2674</f>
        <v>0</v>
      </c>
      <c r="L223" s="429">
        <f>+[11]B!AE2674</f>
        <v>0</v>
      </c>
      <c r="M223" s="429">
        <f>+[11]B!AF2674</f>
        <v>0</v>
      </c>
      <c r="N223" s="429">
        <f>+[11]B!AG2674</f>
        <v>0</v>
      </c>
      <c r="O223" s="429">
        <f>+[11]B!AH2674</f>
        <v>0</v>
      </c>
      <c r="P223" s="429">
        <f>+[11]B!AI2674</f>
        <v>0</v>
      </c>
      <c r="Q223" s="430">
        <f>+[11]B!AJ2674</f>
        <v>0</v>
      </c>
    </row>
    <row r="224" spans="1:22" x14ac:dyDescent="0.2">
      <c r="A224" s="708" t="s">
        <v>321</v>
      </c>
      <c r="B224" s="709"/>
      <c r="C224" s="287">
        <f>+[11]B!C1178</f>
        <v>15771</v>
      </c>
      <c r="D224" s="288">
        <f>+[11]B!D1178</f>
        <v>15771</v>
      </c>
      <c r="E224" s="288">
        <f>+[11]B!E1178</f>
        <v>15771</v>
      </c>
      <c r="F224" s="288">
        <f>+[11]B!F1178</f>
        <v>0</v>
      </c>
      <c r="G224" s="288">
        <f>+[11]B!G1178</f>
        <v>0</v>
      </c>
      <c r="H224" s="420">
        <f>+[11]B!AA1178</f>
        <v>11874</v>
      </c>
      <c r="I224" s="420">
        <f>+[11]B!AB1178</f>
        <v>3897</v>
      </c>
      <c r="J224" s="420">
        <f>+[11]B!AC1178</f>
        <v>0</v>
      </c>
      <c r="K224" s="420">
        <f>+[11]B!AD1178</f>
        <v>0</v>
      </c>
      <c r="L224" s="420">
        <f>+[11]B!AE1178</f>
        <v>0</v>
      </c>
      <c r="M224" s="420">
        <f>+[11]B!AF1178</f>
        <v>0</v>
      </c>
      <c r="N224" s="420">
        <f>+[11]B!AG1178</f>
        <v>0</v>
      </c>
      <c r="O224" s="420">
        <f>+[11]B!AH1178</f>
        <v>0</v>
      </c>
      <c r="P224" s="420">
        <f>+[11]B!AI1178</f>
        <v>0</v>
      </c>
      <c r="Q224" s="421">
        <f>+[11]B!AJ1178</f>
        <v>0</v>
      </c>
    </row>
    <row r="225" spans="1:23" x14ac:dyDescent="0.2">
      <c r="A225" s="702" t="s">
        <v>322</v>
      </c>
      <c r="B225" s="703"/>
      <c r="C225" s="431">
        <f t="shared" ref="C225:P225" si="10">SUM(C213:C224)</f>
        <v>46059</v>
      </c>
      <c r="D225" s="431">
        <f>SUM(D213:D224)</f>
        <v>45987</v>
      </c>
      <c r="E225" s="431">
        <f t="shared" si="10"/>
        <v>45150</v>
      </c>
      <c r="F225" s="431">
        <f t="shared" si="10"/>
        <v>837</v>
      </c>
      <c r="G225" s="431">
        <f t="shared" si="10"/>
        <v>49</v>
      </c>
      <c r="H225" s="431">
        <f t="shared" si="10"/>
        <v>38471</v>
      </c>
      <c r="I225" s="431">
        <f t="shared" si="10"/>
        <v>6975</v>
      </c>
      <c r="J225" s="431">
        <f t="shared" si="10"/>
        <v>590</v>
      </c>
      <c r="K225" s="431">
        <f t="shared" si="10"/>
        <v>0</v>
      </c>
      <c r="L225" s="431">
        <f t="shared" si="10"/>
        <v>9</v>
      </c>
      <c r="M225" s="431">
        <f t="shared" si="10"/>
        <v>0</v>
      </c>
      <c r="N225" s="431">
        <f t="shared" si="10"/>
        <v>0</v>
      </c>
      <c r="O225" s="431">
        <f t="shared" si="10"/>
        <v>0</v>
      </c>
      <c r="P225" s="431">
        <f t="shared" si="10"/>
        <v>0</v>
      </c>
      <c r="Q225" s="431">
        <f>SUM(Q213:Q224)</f>
        <v>0</v>
      </c>
    </row>
    <row r="226" spans="1:23" x14ac:dyDescent="0.2">
      <c r="A226" s="290" t="s">
        <v>323</v>
      </c>
      <c r="B226" s="540"/>
      <c r="E226" s="238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3"/>
      <c r="Q226" s="293"/>
      <c r="R226" s="293"/>
    </row>
    <row r="227" spans="1:23" ht="38.25" x14ac:dyDescent="0.2">
      <c r="A227" s="704" t="s">
        <v>324</v>
      </c>
      <c r="B227" s="705"/>
      <c r="C227" s="524" t="s">
        <v>157</v>
      </c>
      <c r="D227" s="536" t="s">
        <v>6</v>
      </c>
      <c r="E227" s="539" t="s">
        <v>7</v>
      </c>
      <c r="F227" s="292"/>
      <c r="G227" s="292"/>
      <c r="H227" s="292"/>
      <c r="I227" s="292"/>
      <c r="J227" s="292"/>
      <c r="K227" s="292"/>
      <c r="L227" s="292"/>
      <c r="M227" s="293"/>
      <c r="N227" s="293"/>
      <c r="O227" s="293"/>
    </row>
    <row r="228" spans="1:23" x14ac:dyDescent="0.2">
      <c r="A228" s="706" t="s">
        <v>325</v>
      </c>
      <c r="B228" s="707"/>
      <c r="C228" s="432">
        <f>[11]B!C1273</f>
        <v>91</v>
      </c>
      <c r="D228" s="493">
        <f>[11]B!E1273</f>
        <v>91</v>
      </c>
      <c r="E228" s="494"/>
      <c r="F228" s="292"/>
      <c r="G228" s="292"/>
      <c r="H228" s="292"/>
      <c r="I228" s="292"/>
      <c r="J228" s="292"/>
      <c r="K228" s="292"/>
      <c r="L228" s="292"/>
      <c r="M228" s="293"/>
      <c r="N228" s="293"/>
      <c r="O228" s="293"/>
    </row>
    <row r="229" spans="1:23" x14ac:dyDescent="0.2">
      <c r="A229" s="706" t="s">
        <v>326</v>
      </c>
      <c r="B229" s="707"/>
      <c r="C229" s="432">
        <f>[11]B!C2964</f>
        <v>36</v>
      </c>
      <c r="D229" s="493">
        <f>[11]B!E2964</f>
        <v>36</v>
      </c>
      <c r="E229" s="45">
        <f>[11]B!AL2964</f>
        <v>1283400</v>
      </c>
      <c r="F229" s="292"/>
      <c r="G229" s="292"/>
      <c r="H229" s="292"/>
      <c r="I229" s="292"/>
      <c r="J229" s="292"/>
      <c r="K229" s="292"/>
      <c r="L229" s="292"/>
      <c r="M229" s="293"/>
      <c r="N229" s="293"/>
      <c r="O229" s="293"/>
    </row>
    <row r="230" spans="1:23" x14ac:dyDescent="0.2">
      <c r="A230" s="706" t="s">
        <v>327</v>
      </c>
      <c r="B230" s="707"/>
      <c r="C230" s="432">
        <f>[11]B!C2970</f>
        <v>907</v>
      </c>
      <c r="D230" s="493">
        <f>[11]B!E2970</f>
        <v>716</v>
      </c>
      <c r="E230" s="495"/>
      <c r="F230" s="292"/>
      <c r="G230" s="292"/>
      <c r="H230" s="292"/>
      <c r="I230" s="292"/>
      <c r="J230" s="292"/>
      <c r="K230" s="292"/>
      <c r="L230" s="292"/>
      <c r="M230" s="293"/>
      <c r="N230" s="293"/>
      <c r="O230" s="293"/>
    </row>
    <row r="231" spans="1:23" x14ac:dyDescent="0.2">
      <c r="A231" s="706" t="s">
        <v>328</v>
      </c>
      <c r="B231" s="707"/>
      <c r="C231" s="432">
        <f>[11]B!C152</f>
        <v>2113</v>
      </c>
      <c r="D231" s="493">
        <f>[11]B!E152</f>
        <v>2090</v>
      </c>
      <c r="E231" s="496">
        <f>[11]B!AL152</f>
        <v>1776500</v>
      </c>
      <c r="F231" s="292"/>
      <c r="G231" s="292"/>
      <c r="H231" s="292"/>
      <c r="I231" s="292"/>
      <c r="J231" s="292"/>
      <c r="K231" s="292"/>
      <c r="L231" s="292"/>
      <c r="M231" s="293"/>
      <c r="N231" s="293"/>
      <c r="O231" s="293"/>
      <c r="S231" s="292"/>
    </row>
    <row r="232" spans="1:23" x14ac:dyDescent="0.2">
      <c r="A232" s="706" t="s">
        <v>329</v>
      </c>
      <c r="B232" s="707"/>
      <c r="C232" s="432">
        <f>[11]B!C158</f>
        <v>0</v>
      </c>
      <c r="D232" s="493">
        <f>[11]B!E158</f>
        <v>0</v>
      </c>
      <c r="E232" s="495"/>
      <c r="F232" s="292"/>
      <c r="G232" s="292"/>
      <c r="H232" s="292"/>
      <c r="I232" s="292"/>
      <c r="J232" s="292"/>
      <c r="K232" s="292"/>
      <c r="L232" s="292"/>
      <c r="M232" s="293"/>
      <c r="N232" s="293"/>
      <c r="O232" s="293"/>
    </row>
    <row r="233" spans="1:23" x14ac:dyDescent="0.2">
      <c r="A233" s="528" t="s">
        <v>330</v>
      </c>
      <c r="B233" s="529"/>
      <c r="C233" s="432">
        <f>[11]B!C156</f>
        <v>664</v>
      </c>
      <c r="D233" s="493">
        <f>[11]B!E156</f>
        <v>664</v>
      </c>
      <c r="E233" s="495"/>
      <c r="F233" s="292"/>
      <c r="G233" s="292"/>
      <c r="H233" s="292"/>
      <c r="I233" s="292"/>
      <c r="J233" s="292"/>
      <c r="K233" s="292"/>
      <c r="L233" s="292"/>
      <c r="M233" s="293"/>
      <c r="N233" s="293"/>
      <c r="O233" s="293"/>
    </row>
    <row r="234" spans="1:23" x14ac:dyDescent="0.2">
      <c r="A234" s="528" t="s">
        <v>331</v>
      </c>
      <c r="B234" s="529"/>
      <c r="C234" s="432">
        <f>[11]B!C157</f>
        <v>20</v>
      </c>
      <c r="D234" s="493">
        <f>[11]B!E157</f>
        <v>17</v>
      </c>
      <c r="E234" s="495"/>
      <c r="F234" s="292"/>
      <c r="G234" s="292"/>
      <c r="H234" s="292"/>
      <c r="I234" s="292"/>
      <c r="J234" s="292"/>
      <c r="K234" s="292"/>
      <c r="L234" s="292"/>
      <c r="M234" s="293"/>
      <c r="N234" s="293"/>
      <c r="O234" s="293"/>
    </row>
    <row r="235" spans="1:23" x14ac:dyDescent="0.2">
      <c r="A235" s="706" t="s">
        <v>332</v>
      </c>
      <c r="B235" s="707"/>
      <c r="C235" s="432">
        <f>[11]B!C2960</f>
        <v>41</v>
      </c>
      <c r="D235" s="493">
        <f>[11]B!E2960</f>
        <v>41</v>
      </c>
      <c r="E235" s="117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</row>
    <row r="236" spans="1:23" x14ac:dyDescent="0.2">
      <c r="A236" s="713" t="s">
        <v>79</v>
      </c>
      <c r="B236" s="714"/>
      <c r="C236" s="435">
        <f>SUM(C228:C235)</f>
        <v>3872</v>
      </c>
      <c r="D236" s="436">
        <f>SUM(D228:D235)</f>
        <v>3655</v>
      </c>
      <c r="E236" s="437">
        <f>SUM(E228:E235)</f>
        <v>3059900</v>
      </c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</row>
    <row r="237" spans="1:23" x14ac:dyDescent="0.2">
      <c r="A237" s="305" t="s">
        <v>333</v>
      </c>
      <c r="B237" s="306"/>
      <c r="C237" s="307"/>
      <c r="D237" s="428"/>
      <c r="E237" s="428"/>
      <c r="F237" s="428"/>
      <c r="G237" s="292"/>
      <c r="H237" s="292"/>
      <c r="I237" s="292"/>
      <c r="J237" s="292"/>
      <c r="K237" s="292"/>
      <c r="L237" s="292"/>
      <c r="M237" s="292"/>
      <c r="N237" s="301"/>
      <c r="O237" s="301"/>
      <c r="P237" s="308"/>
      <c r="Q237" s="308"/>
      <c r="R237" s="308"/>
      <c r="U237" s="309"/>
      <c r="V237" s="309"/>
      <c r="W237" s="308"/>
    </row>
    <row r="238" spans="1:23" x14ac:dyDescent="0.2">
      <c r="A238" s="310"/>
      <c r="B238" s="311"/>
      <c r="C238" s="312" t="s">
        <v>157</v>
      </c>
      <c r="D238" s="428"/>
      <c r="E238" s="428"/>
      <c r="F238" s="428"/>
      <c r="G238" s="292"/>
      <c r="H238" s="292"/>
      <c r="I238" s="292"/>
      <c r="J238" s="292"/>
      <c r="K238" s="292"/>
      <c r="L238" s="292"/>
      <c r="M238" s="292"/>
      <c r="N238" s="292"/>
      <c r="O238" s="292"/>
      <c r="U238" s="308"/>
      <c r="V238" s="308"/>
    </row>
    <row r="239" spans="1:23" x14ac:dyDescent="0.2">
      <c r="A239" s="715" t="s">
        <v>334</v>
      </c>
      <c r="B239" s="313" t="s">
        <v>335</v>
      </c>
      <c r="C239" s="438"/>
      <c r="D239" s="439"/>
      <c r="E239" s="428"/>
      <c r="F239" s="428"/>
      <c r="G239" s="292"/>
      <c r="H239" s="292"/>
      <c r="I239" s="292"/>
      <c r="J239" s="292"/>
      <c r="K239" s="292"/>
      <c r="L239" s="292"/>
      <c r="M239" s="292"/>
      <c r="N239" s="292"/>
      <c r="O239" s="292"/>
      <c r="S239" s="309"/>
      <c r="T239" s="308"/>
      <c r="U239" s="308"/>
      <c r="V239" s="308"/>
    </row>
    <row r="240" spans="1:23" x14ac:dyDescent="0.2">
      <c r="A240" s="715"/>
      <c r="B240" s="313" t="s">
        <v>336</v>
      </c>
      <c r="C240" s="440">
        <v>1761</v>
      </c>
      <c r="D240" s="439"/>
      <c r="E240" s="428"/>
      <c r="F240" s="428"/>
      <c r="G240" s="292"/>
      <c r="H240" s="292"/>
      <c r="I240" s="292"/>
      <c r="J240" s="292"/>
      <c r="K240" s="292"/>
      <c r="L240" s="292"/>
      <c r="M240" s="292"/>
      <c r="N240" s="292"/>
      <c r="O240" s="292"/>
      <c r="S240" s="308"/>
      <c r="T240" s="308"/>
      <c r="U240" s="308"/>
      <c r="V240" s="308"/>
    </row>
    <row r="241" spans="1:28" x14ac:dyDescent="0.2">
      <c r="A241" s="716" t="s">
        <v>337</v>
      </c>
      <c r="B241" s="717"/>
      <c r="C241" s="441">
        <v>49287</v>
      </c>
      <c r="D241" s="439"/>
      <c r="E241" s="428"/>
      <c r="F241" s="428"/>
      <c r="G241" s="292"/>
      <c r="H241" s="292"/>
      <c r="I241" s="292"/>
      <c r="J241" s="292"/>
      <c r="K241" s="292"/>
      <c r="L241" s="292"/>
      <c r="M241" s="292"/>
      <c r="N241" s="292"/>
      <c r="O241" s="292"/>
      <c r="S241" s="308"/>
      <c r="T241" s="308"/>
    </row>
    <row r="242" spans="1:28" x14ac:dyDescent="0.2">
      <c r="A242" s="96" t="s">
        <v>338</v>
      </c>
      <c r="B242" s="315"/>
      <c r="C242" s="442"/>
      <c r="D242" s="442"/>
      <c r="E242" s="442"/>
      <c r="F242" s="442"/>
      <c r="G242" s="442"/>
      <c r="H242" s="442"/>
      <c r="I242" s="442"/>
      <c r="J242" s="442"/>
      <c r="K242" s="442"/>
    </row>
    <row r="243" spans="1:28" ht="42.75" x14ac:dyDescent="0.2">
      <c r="A243" s="718" t="s">
        <v>339</v>
      </c>
      <c r="B243" s="719"/>
      <c r="C243" s="317" t="s">
        <v>157</v>
      </c>
      <c r="D243" s="530" t="s">
        <v>340</v>
      </c>
      <c r="E243" s="318" t="s">
        <v>341</v>
      </c>
      <c r="L243" s="5" t="s">
        <v>342</v>
      </c>
    </row>
    <row r="244" spans="1:28" x14ac:dyDescent="0.2">
      <c r="A244" s="724" t="s">
        <v>343</v>
      </c>
      <c r="B244" s="319" t="s">
        <v>344</v>
      </c>
      <c r="C244" s="320">
        <v>299</v>
      </c>
      <c r="D244" s="321">
        <v>292</v>
      </c>
      <c r="E244" s="321"/>
      <c r="F244" s="208" t="str">
        <f>AA244</f>
        <v/>
      </c>
      <c r="AA244" s="271" t="str">
        <f>IF(D244&gt;C244,"Error: Las actividades totales son menores que las realizadas en beneficiarios","")</f>
        <v/>
      </c>
      <c r="AB244" s="271">
        <f>IF(D244&gt;C244,1,0)</f>
        <v>0</v>
      </c>
    </row>
    <row r="245" spans="1:28" x14ac:dyDescent="0.2">
      <c r="A245" s="725"/>
      <c r="B245" s="322" t="s">
        <v>345</v>
      </c>
      <c r="C245" s="323"/>
      <c r="D245" s="324"/>
      <c r="E245" s="324"/>
      <c r="F245" s="208" t="str">
        <f>AA245</f>
        <v/>
      </c>
      <c r="AA245" s="271" t="str">
        <f>IF(D245&gt;C245,"Error: Las actividades totales son menores que las realizadas en beneficiarios","")</f>
        <v/>
      </c>
      <c r="AB245" s="271">
        <f>IF(D245&gt;C245,1,0)</f>
        <v>0</v>
      </c>
    </row>
    <row r="246" spans="1:28" x14ac:dyDescent="0.2">
      <c r="A246" s="726"/>
      <c r="B246" s="325" t="s">
        <v>346</v>
      </c>
      <c r="C246" s="326"/>
      <c r="D246" s="327"/>
      <c r="E246" s="327"/>
      <c r="F246" s="208" t="str">
        <f>AA246</f>
        <v/>
      </c>
      <c r="AA246" s="271" t="str">
        <f>IF(D246&gt;C246,"Error: Las actividades totales son menores que las realizadas en beneficiarios","")</f>
        <v/>
      </c>
      <c r="AB246" s="271">
        <f>IF(D246&gt;C246,1,0)</f>
        <v>0</v>
      </c>
    </row>
    <row r="247" spans="1:28" x14ac:dyDescent="0.2">
      <c r="A247" s="328" t="s">
        <v>347</v>
      </c>
      <c r="B247" s="329"/>
    </row>
    <row r="248" spans="1:28" ht="38.25" x14ac:dyDescent="0.2">
      <c r="A248" s="727" t="s">
        <v>292</v>
      </c>
      <c r="B248" s="765"/>
      <c r="C248" s="581" t="s">
        <v>157</v>
      </c>
      <c r="D248" s="581" t="s">
        <v>293</v>
      </c>
      <c r="E248" s="710" t="s">
        <v>348</v>
      </c>
      <c r="F248" s="711"/>
      <c r="G248" s="710" t="s">
        <v>349</v>
      </c>
      <c r="H248" s="712"/>
      <c r="I248" s="711"/>
      <c r="J248" s="541" t="s">
        <v>296</v>
      </c>
      <c r="K248" s="546" t="s">
        <v>297</v>
      </c>
      <c r="L248" s="497" t="s">
        <v>298</v>
      </c>
      <c r="M248" s="546" t="s">
        <v>298</v>
      </c>
    </row>
    <row r="249" spans="1:28" ht="63.75" x14ac:dyDescent="0.2">
      <c r="A249" s="729"/>
      <c r="B249" s="766"/>
      <c r="C249" s="583"/>
      <c r="D249" s="583"/>
      <c r="E249" s="498" t="s">
        <v>350</v>
      </c>
      <c r="F249" s="498" t="s">
        <v>351</v>
      </c>
      <c r="G249" s="499" t="s">
        <v>352</v>
      </c>
      <c r="H249" s="499" t="s">
        <v>353</v>
      </c>
      <c r="I249" s="500" t="s">
        <v>354</v>
      </c>
      <c r="J249" s="498" t="s">
        <v>350</v>
      </c>
      <c r="K249" s="498" t="s">
        <v>351</v>
      </c>
      <c r="L249" s="501" t="s">
        <v>350</v>
      </c>
      <c r="M249" s="498" t="s">
        <v>351</v>
      </c>
    </row>
    <row r="250" spans="1:28" x14ac:dyDescent="0.2">
      <c r="A250" s="720" t="s">
        <v>355</v>
      </c>
      <c r="B250" s="763" t="s">
        <v>355</v>
      </c>
      <c r="C250" s="502">
        <f>SUM(E250:F250)</f>
        <v>1</v>
      </c>
      <c r="D250" s="503">
        <v>1</v>
      </c>
      <c r="E250" s="423"/>
      <c r="F250" s="504">
        <v>1</v>
      </c>
      <c r="G250" s="423">
        <v>1</v>
      </c>
      <c r="H250" s="505"/>
      <c r="I250" s="504"/>
      <c r="J250" s="423"/>
      <c r="K250" s="504"/>
      <c r="L250" s="506"/>
      <c r="M250" s="504"/>
    </row>
    <row r="251" spans="1:28" x14ac:dyDescent="0.2">
      <c r="A251" s="720" t="s">
        <v>356</v>
      </c>
      <c r="B251" s="763" t="s">
        <v>356</v>
      </c>
      <c r="C251" s="507">
        <f>SUM(E251:F251)</f>
        <v>0</v>
      </c>
      <c r="D251" s="508"/>
      <c r="E251" s="509"/>
      <c r="F251" s="510"/>
      <c r="G251" s="509"/>
      <c r="H251" s="445"/>
      <c r="I251" s="510"/>
      <c r="J251" s="509"/>
      <c r="K251" s="510"/>
      <c r="L251" s="511"/>
      <c r="M251" s="510"/>
    </row>
    <row r="252" spans="1:28" x14ac:dyDescent="0.2">
      <c r="A252" s="720" t="s">
        <v>357</v>
      </c>
      <c r="B252" s="763"/>
      <c r="C252" s="507">
        <f>SUM(E252:F252)</f>
        <v>0</v>
      </c>
      <c r="D252" s="508"/>
      <c r="E252" s="509"/>
      <c r="F252" s="510"/>
      <c r="G252" s="509"/>
      <c r="H252" s="445"/>
      <c r="I252" s="510"/>
      <c r="J252" s="509"/>
      <c r="K252" s="510"/>
      <c r="L252" s="511"/>
      <c r="M252" s="510"/>
    </row>
    <row r="253" spans="1:28" x14ac:dyDescent="0.2">
      <c r="A253" s="720" t="s">
        <v>358</v>
      </c>
      <c r="B253" s="763"/>
      <c r="C253" s="507">
        <f>SUM(E253:F253)</f>
        <v>0</v>
      </c>
      <c r="D253" s="508"/>
      <c r="E253" s="509"/>
      <c r="F253" s="510"/>
      <c r="G253" s="509"/>
      <c r="H253" s="445"/>
      <c r="I253" s="510"/>
      <c r="J253" s="509"/>
      <c r="K253" s="510"/>
      <c r="L253" s="511"/>
      <c r="M253" s="510"/>
    </row>
    <row r="254" spans="1:28" x14ac:dyDescent="0.2">
      <c r="A254" s="720" t="s">
        <v>359</v>
      </c>
      <c r="B254" s="763"/>
      <c r="C254" s="507">
        <f>SUM(E254:F254)</f>
        <v>0</v>
      </c>
      <c r="D254" s="508"/>
      <c r="E254" s="509"/>
      <c r="F254" s="510"/>
      <c r="G254" s="509"/>
      <c r="H254" s="445"/>
      <c r="I254" s="510"/>
      <c r="J254" s="509"/>
      <c r="K254" s="510"/>
      <c r="L254" s="511"/>
      <c r="M254" s="510"/>
    </row>
    <row r="255" spans="1:28" x14ac:dyDescent="0.2">
      <c r="A255" s="527"/>
      <c r="B255" s="545" t="s">
        <v>360</v>
      </c>
      <c r="C255" s="507">
        <f t="shared" ref="C255:I255" si="11">SUM(C250:C254)</f>
        <v>1</v>
      </c>
      <c r="D255" s="507">
        <f t="shared" si="11"/>
        <v>1</v>
      </c>
      <c r="E255" s="512">
        <f t="shared" si="11"/>
        <v>0</v>
      </c>
      <c r="F255" s="513">
        <f t="shared" si="11"/>
        <v>1</v>
      </c>
      <c r="G255" s="512">
        <f t="shared" si="11"/>
        <v>1</v>
      </c>
      <c r="H255" s="333">
        <f t="shared" si="11"/>
        <v>0</v>
      </c>
      <c r="I255" s="513">
        <f t="shared" si="11"/>
        <v>0</v>
      </c>
      <c r="J255" s="512">
        <f>SUM(J250:J254)</f>
        <v>0</v>
      </c>
      <c r="K255" s="513">
        <f>SUM(K250:K254)</f>
        <v>0</v>
      </c>
      <c r="L255" s="514">
        <f>SUM(L250:L254)</f>
        <v>0</v>
      </c>
      <c r="M255" s="513">
        <f>SUM(M250:M254)</f>
        <v>0</v>
      </c>
    </row>
    <row r="256" spans="1:28" ht="14.25" customHeight="1" x14ac:dyDescent="0.2">
      <c r="A256" s="722" t="s">
        <v>361</v>
      </c>
      <c r="B256" s="764"/>
      <c r="C256" s="507">
        <f>SUM(E256:F256)</f>
        <v>0</v>
      </c>
      <c r="D256" s="508"/>
      <c r="E256" s="509"/>
      <c r="F256" s="510"/>
      <c r="G256" s="509"/>
      <c r="H256" s="445"/>
      <c r="I256" s="510"/>
      <c r="J256" s="509"/>
      <c r="K256" s="510"/>
      <c r="L256" s="511"/>
      <c r="M256" s="510"/>
    </row>
    <row r="257" spans="1:13" x14ac:dyDescent="0.2">
      <c r="A257" s="722" t="s">
        <v>362</v>
      </c>
      <c r="B257" s="764"/>
      <c r="C257" s="507">
        <f>SUM(E257:F257)</f>
        <v>0</v>
      </c>
      <c r="D257" s="508"/>
      <c r="E257" s="509"/>
      <c r="F257" s="510"/>
      <c r="G257" s="509"/>
      <c r="H257" s="445"/>
      <c r="I257" s="510"/>
      <c r="J257" s="509"/>
      <c r="K257" s="510"/>
      <c r="L257" s="511"/>
      <c r="M257" s="510"/>
    </row>
    <row r="258" spans="1:13" ht="14.25" customHeight="1" x14ac:dyDescent="0.2">
      <c r="A258" s="722" t="s">
        <v>363</v>
      </c>
      <c r="B258" s="764"/>
      <c r="C258" s="507">
        <f>SUM(E258:F258)</f>
        <v>0</v>
      </c>
      <c r="D258" s="508"/>
      <c r="E258" s="509"/>
      <c r="F258" s="510"/>
      <c r="G258" s="509"/>
      <c r="H258" s="445"/>
      <c r="I258" s="510"/>
      <c r="J258" s="509"/>
      <c r="K258" s="510"/>
      <c r="L258" s="511"/>
      <c r="M258" s="510"/>
    </row>
    <row r="259" spans="1:13" x14ac:dyDescent="0.2">
      <c r="A259" s="735" t="s">
        <v>364</v>
      </c>
      <c r="B259" s="769"/>
      <c r="C259" s="507">
        <f t="shared" ref="C259:M259" si="12">SUM(C256:C258)</f>
        <v>0</v>
      </c>
      <c r="D259" s="507">
        <f t="shared" si="12"/>
        <v>0</v>
      </c>
      <c r="E259" s="512">
        <f t="shared" si="12"/>
        <v>0</v>
      </c>
      <c r="F259" s="513">
        <f t="shared" si="12"/>
        <v>0</v>
      </c>
      <c r="G259" s="512">
        <f t="shared" si="12"/>
        <v>0</v>
      </c>
      <c r="H259" s="333">
        <f t="shared" si="12"/>
        <v>0</v>
      </c>
      <c r="I259" s="513">
        <f t="shared" si="12"/>
        <v>0</v>
      </c>
      <c r="J259" s="512">
        <f t="shared" si="12"/>
        <v>0</v>
      </c>
      <c r="K259" s="513">
        <f t="shared" si="12"/>
        <v>0</v>
      </c>
      <c r="L259" s="514">
        <f t="shared" si="12"/>
        <v>0</v>
      </c>
      <c r="M259" s="513">
        <f t="shared" si="12"/>
        <v>0</v>
      </c>
    </row>
    <row r="260" spans="1:13" x14ac:dyDescent="0.2">
      <c r="A260" s="722" t="s">
        <v>365</v>
      </c>
      <c r="B260" s="764"/>
      <c r="C260" s="507">
        <f>SUM(E260:F260)</f>
        <v>0</v>
      </c>
      <c r="D260" s="508"/>
      <c r="E260" s="509"/>
      <c r="F260" s="510"/>
      <c r="G260" s="509"/>
      <c r="H260" s="445"/>
      <c r="I260" s="510"/>
      <c r="J260" s="509"/>
      <c r="K260" s="510"/>
      <c r="L260" s="511"/>
      <c r="M260" s="510"/>
    </row>
    <row r="261" spans="1:13" x14ac:dyDescent="0.2">
      <c r="A261" s="722" t="s">
        <v>366</v>
      </c>
      <c r="B261" s="764"/>
      <c r="C261" s="507">
        <f>SUM(E261:F261)</f>
        <v>0</v>
      </c>
      <c r="D261" s="508"/>
      <c r="E261" s="509"/>
      <c r="F261" s="510"/>
      <c r="G261" s="509"/>
      <c r="H261" s="445"/>
      <c r="I261" s="510"/>
      <c r="J261" s="509"/>
      <c r="K261" s="510"/>
      <c r="L261" s="511"/>
      <c r="M261" s="510"/>
    </row>
    <row r="262" spans="1:13" ht="14.25" customHeight="1" x14ac:dyDescent="0.2">
      <c r="A262" s="722" t="s">
        <v>367</v>
      </c>
      <c r="B262" s="764"/>
      <c r="C262" s="507">
        <f>SUM(E262:F262)</f>
        <v>0</v>
      </c>
      <c r="D262" s="508"/>
      <c r="E262" s="509"/>
      <c r="F262" s="510"/>
      <c r="G262" s="509"/>
      <c r="H262" s="445"/>
      <c r="I262" s="510"/>
      <c r="J262" s="509"/>
      <c r="K262" s="510"/>
      <c r="L262" s="511"/>
      <c r="M262" s="510"/>
    </row>
    <row r="263" spans="1:13" x14ac:dyDescent="0.2">
      <c r="A263" s="527"/>
      <c r="B263" s="515" t="s">
        <v>368</v>
      </c>
      <c r="C263" s="507">
        <f t="shared" ref="C263:I263" si="13">SUM(C260:C262)</f>
        <v>0</v>
      </c>
      <c r="D263" s="507">
        <f t="shared" si="13"/>
        <v>0</v>
      </c>
      <c r="E263" s="512">
        <f t="shared" si="13"/>
        <v>0</v>
      </c>
      <c r="F263" s="513">
        <f t="shared" si="13"/>
        <v>0</v>
      </c>
      <c r="G263" s="512">
        <f t="shared" si="13"/>
        <v>0</v>
      </c>
      <c r="H263" s="333">
        <f t="shared" si="13"/>
        <v>0</v>
      </c>
      <c r="I263" s="513">
        <f t="shared" si="13"/>
        <v>0</v>
      </c>
      <c r="J263" s="512">
        <f>SUM(J260:J262)</f>
        <v>0</v>
      </c>
      <c r="K263" s="513">
        <f>SUM(K260:K262)</f>
        <v>0</v>
      </c>
      <c r="L263" s="514">
        <f>SUM(L260:L262)</f>
        <v>0</v>
      </c>
      <c r="M263" s="513">
        <f>SUM(M260:M262)</f>
        <v>0</v>
      </c>
    </row>
    <row r="264" spans="1:13" x14ac:dyDescent="0.2">
      <c r="A264" s="722" t="s">
        <v>369</v>
      </c>
      <c r="B264" s="764"/>
      <c r="C264" s="507">
        <f>SUM(E264:F264)</f>
        <v>0</v>
      </c>
      <c r="D264" s="508"/>
      <c r="E264" s="509"/>
      <c r="F264" s="510"/>
      <c r="G264" s="509"/>
      <c r="H264" s="445"/>
      <c r="I264" s="510"/>
      <c r="J264" s="509"/>
      <c r="K264" s="510"/>
      <c r="L264" s="511"/>
      <c r="M264" s="510"/>
    </row>
    <row r="265" spans="1:13" x14ac:dyDescent="0.2">
      <c r="A265" s="731" t="s">
        <v>370</v>
      </c>
      <c r="B265" s="767"/>
      <c r="C265" s="507">
        <f>SUM(E265:F265)</f>
        <v>2</v>
      </c>
      <c r="D265" s="508">
        <v>2</v>
      </c>
      <c r="E265" s="509"/>
      <c r="F265" s="510">
        <v>2</v>
      </c>
      <c r="G265" s="509">
        <v>2</v>
      </c>
      <c r="H265" s="445"/>
      <c r="I265" s="510"/>
      <c r="J265" s="509"/>
      <c r="K265" s="510"/>
      <c r="L265" s="511"/>
      <c r="M265" s="510"/>
    </row>
    <row r="266" spans="1:13" x14ac:dyDescent="0.2">
      <c r="A266" s="722" t="s">
        <v>371</v>
      </c>
      <c r="B266" s="764"/>
      <c r="C266" s="507">
        <f>SUM(E266:F266)</f>
        <v>0</v>
      </c>
      <c r="D266" s="508"/>
      <c r="E266" s="509"/>
      <c r="F266" s="510"/>
      <c r="G266" s="509"/>
      <c r="H266" s="445"/>
      <c r="I266" s="510"/>
      <c r="J266" s="509"/>
      <c r="K266" s="510"/>
      <c r="L266" s="511"/>
      <c r="M266" s="510"/>
    </row>
    <row r="267" spans="1:13" x14ac:dyDescent="0.2">
      <c r="A267" s="527"/>
      <c r="B267" s="515" t="s">
        <v>372</v>
      </c>
      <c r="C267" s="507">
        <f t="shared" ref="C267:M267" si="14">SUM(C264:C266)</f>
        <v>2</v>
      </c>
      <c r="D267" s="507">
        <f t="shared" si="14"/>
        <v>2</v>
      </c>
      <c r="E267" s="512">
        <f t="shared" si="14"/>
        <v>0</v>
      </c>
      <c r="F267" s="513">
        <f t="shared" si="14"/>
        <v>2</v>
      </c>
      <c r="G267" s="512">
        <f t="shared" si="14"/>
        <v>2</v>
      </c>
      <c r="H267" s="333">
        <f t="shared" si="14"/>
        <v>0</v>
      </c>
      <c r="I267" s="513">
        <f t="shared" si="14"/>
        <v>0</v>
      </c>
      <c r="J267" s="512">
        <f t="shared" si="14"/>
        <v>0</v>
      </c>
      <c r="K267" s="513">
        <f t="shared" si="14"/>
        <v>0</v>
      </c>
      <c r="L267" s="514">
        <f t="shared" si="14"/>
        <v>0</v>
      </c>
      <c r="M267" s="513">
        <f t="shared" si="14"/>
        <v>0</v>
      </c>
    </row>
    <row r="268" spans="1:13" x14ac:dyDescent="0.2">
      <c r="A268" s="733" t="s">
        <v>373</v>
      </c>
      <c r="B268" s="768" t="s">
        <v>374</v>
      </c>
      <c r="C268" s="507">
        <f t="shared" ref="C268:C275" si="15">SUM(E268:F268)</f>
        <v>7</v>
      </c>
      <c r="D268" s="508">
        <v>7</v>
      </c>
      <c r="E268" s="509"/>
      <c r="F268" s="510">
        <v>7</v>
      </c>
      <c r="G268" s="509">
        <v>7</v>
      </c>
      <c r="H268" s="445"/>
      <c r="I268" s="510"/>
      <c r="J268" s="509"/>
      <c r="K268" s="510"/>
      <c r="L268" s="511"/>
      <c r="M268" s="510"/>
    </row>
    <row r="269" spans="1:13" x14ac:dyDescent="0.2">
      <c r="A269" s="733" t="s">
        <v>375</v>
      </c>
      <c r="B269" s="768" t="s">
        <v>375</v>
      </c>
      <c r="C269" s="507">
        <f t="shared" si="15"/>
        <v>0</v>
      </c>
      <c r="D269" s="508"/>
      <c r="E269" s="509"/>
      <c r="F269" s="510"/>
      <c r="G269" s="509"/>
      <c r="H269" s="445"/>
      <c r="I269" s="510"/>
      <c r="J269" s="509"/>
      <c r="K269" s="510"/>
      <c r="L269" s="511"/>
      <c r="M269" s="510"/>
    </row>
    <row r="270" spans="1:13" x14ac:dyDescent="0.2">
      <c r="A270" s="733" t="s">
        <v>376</v>
      </c>
      <c r="B270" s="768" t="s">
        <v>376</v>
      </c>
      <c r="C270" s="507">
        <f t="shared" si="15"/>
        <v>0</v>
      </c>
      <c r="D270" s="508"/>
      <c r="E270" s="509"/>
      <c r="F270" s="510"/>
      <c r="G270" s="509"/>
      <c r="H270" s="445"/>
      <c r="I270" s="510"/>
      <c r="J270" s="509"/>
      <c r="K270" s="510"/>
      <c r="L270" s="511"/>
      <c r="M270" s="510"/>
    </row>
    <row r="271" spans="1:13" ht="14.25" customHeight="1" x14ac:dyDescent="0.2">
      <c r="A271" s="737" t="s">
        <v>377</v>
      </c>
      <c r="B271" s="770"/>
      <c r="C271" s="507">
        <f t="shared" si="15"/>
        <v>32</v>
      </c>
      <c r="D271" s="508">
        <v>32</v>
      </c>
      <c r="E271" s="509"/>
      <c r="F271" s="510">
        <v>32</v>
      </c>
      <c r="G271" s="509">
        <v>32</v>
      </c>
      <c r="H271" s="445"/>
      <c r="I271" s="510"/>
      <c r="J271" s="509"/>
      <c r="K271" s="510"/>
      <c r="L271" s="511"/>
      <c r="M271" s="510"/>
    </row>
    <row r="272" spans="1:13" x14ac:dyDescent="0.2">
      <c r="A272" s="737" t="s">
        <v>378</v>
      </c>
      <c r="B272" s="770" t="s">
        <v>378</v>
      </c>
      <c r="C272" s="507">
        <f t="shared" si="15"/>
        <v>2</v>
      </c>
      <c r="D272" s="508">
        <v>2</v>
      </c>
      <c r="E272" s="509"/>
      <c r="F272" s="510">
        <v>2</v>
      </c>
      <c r="G272" s="509">
        <v>2</v>
      </c>
      <c r="H272" s="445"/>
      <c r="I272" s="510"/>
      <c r="J272" s="509"/>
      <c r="K272" s="510"/>
      <c r="L272" s="511"/>
      <c r="M272" s="510"/>
    </row>
    <row r="273" spans="1:13" x14ac:dyDescent="0.2">
      <c r="A273" s="722" t="s">
        <v>379</v>
      </c>
      <c r="B273" s="764"/>
      <c r="C273" s="507">
        <f t="shared" si="15"/>
        <v>0</v>
      </c>
      <c r="D273" s="508"/>
      <c r="E273" s="509"/>
      <c r="F273" s="510"/>
      <c r="G273" s="509"/>
      <c r="H273" s="445"/>
      <c r="I273" s="510"/>
      <c r="J273" s="509"/>
      <c r="K273" s="510"/>
      <c r="L273" s="511"/>
      <c r="M273" s="510"/>
    </row>
    <row r="274" spans="1:13" ht="14.25" customHeight="1" x14ac:dyDescent="0.2">
      <c r="A274" s="737" t="s">
        <v>380</v>
      </c>
      <c r="B274" s="770" t="s">
        <v>380</v>
      </c>
      <c r="C274" s="507">
        <f t="shared" si="15"/>
        <v>2</v>
      </c>
      <c r="D274" s="508">
        <v>2</v>
      </c>
      <c r="E274" s="509"/>
      <c r="F274" s="510">
        <v>2</v>
      </c>
      <c r="G274" s="509">
        <v>2</v>
      </c>
      <c r="H274" s="445"/>
      <c r="I274" s="510"/>
      <c r="J274" s="509"/>
      <c r="K274" s="510"/>
      <c r="L274" s="511"/>
      <c r="M274" s="510"/>
    </row>
    <row r="275" spans="1:13" ht="14.25" customHeight="1" x14ac:dyDescent="0.2">
      <c r="A275" s="737" t="s">
        <v>37</v>
      </c>
      <c r="B275" s="770" t="s">
        <v>37</v>
      </c>
      <c r="C275" s="507">
        <f t="shared" si="15"/>
        <v>0</v>
      </c>
      <c r="D275" s="508"/>
      <c r="E275" s="509"/>
      <c r="F275" s="510"/>
      <c r="G275" s="509"/>
      <c r="H275" s="445"/>
      <c r="I275" s="510"/>
      <c r="J275" s="509"/>
      <c r="K275" s="510"/>
      <c r="L275" s="511"/>
      <c r="M275" s="510"/>
    </row>
    <row r="276" spans="1:13" x14ac:dyDescent="0.2">
      <c r="A276" s="525"/>
      <c r="B276" s="515" t="s">
        <v>381</v>
      </c>
      <c r="C276" s="507">
        <f t="shared" ref="C276:M276" si="16">SUM(C268:C275)</f>
        <v>43</v>
      </c>
      <c r="D276" s="507">
        <f t="shared" si="16"/>
        <v>43</v>
      </c>
      <c r="E276" s="512">
        <f t="shared" si="16"/>
        <v>0</v>
      </c>
      <c r="F276" s="513">
        <f t="shared" si="16"/>
        <v>43</v>
      </c>
      <c r="G276" s="512">
        <f t="shared" si="16"/>
        <v>43</v>
      </c>
      <c r="H276" s="333">
        <f t="shared" si="16"/>
        <v>0</v>
      </c>
      <c r="I276" s="513">
        <f t="shared" si="16"/>
        <v>0</v>
      </c>
      <c r="J276" s="512">
        <f t="shared" si="16"/>
        <v>0</v>
      </c>
      <c r="K276" s="513">
        <f t="shared" si="16"/>
        <v>0</v>
      </c>
      <c r="L276" s="514">
        <f t="shared" si="16"/>
        <v>0</v>
      </c>
      <c r="M276" s="513">
        <f t="shared" si="16"/>
        <v>0</v>
      </c>
    </row>
    <row r="277" spans="1:13" x14ac:dyDescent="0.2">
      <c r="A277" s="731" t="s">
        <v>382</v>
      </c>
      <c r="B277" s="767"/>
      <c r="C277" s="507">
        <f t="shared" ref="C277:C282" si="17">SUM(E277:F277)</f>
        <v>0</v>
      </c>
      <c r="D277" s="508"/>
      <c r="E277" s="509"/>
      <c r="F277" s="510"/>
      <c r="G277" s="509"/>
      <c r="H277" s="445"/>
      <c r="I277" s="510"/>
      <c r="J277" s="509"/>
      <c r="K277" s="510"/>
      <c r="L277" s="511"/>
      <c r="M277" s="510"/>
    </row>
    <row r="278" spans="1:13" x14ac:dyDescent="0.2">
      <c r="A278" s="731" t="s">
        <v>383</v>
      </c>
      <c r="B278" s="767"/>
      <c r="C278" s="507">
        <f t="shared" si="17"/>
        <v>1</v>
      </c>
      <c r="D278" s="508">
        <v>1</v>
      </c>
      <c r="E278" s="509"/>
      <c r="F278" s="510">
        <v>1</v>
      </c>
      <c r="G278" s="509">
        <v>1</v>
      </c>
      <c r="H278" s="445"/>
      <c r="I278" s="510"/>
      <c r="J278" s="509"/>
      <c r="K278" s="510"/>
      <c r="L278" s="511"/>
      <c r="M278" s="510"/>
    </row>
    <row r="279" spans="1:13" x14ac:dyDescent="0.2">
      <c r="A279" s="731" t="s">
        <v>384</v>
      </c>
      <c r="B279" s="767"/>
      <c r="C279" s="507">
        <f t="shared" si="17"/>
        <v>0</v>
      </c>
      <c r="D279" s="508"/>
      <c r="E279" s="509"/>
      <c r="F279" s="510"/>
      <c r="G279" s="509"/>
      <c r="H279" s="445"/>
      <c r="I279" s="510"/>
      <c r="J279" s="509"/>
      <c r="K279" s="510"/>
      <c r="L279" s="511"/>
      <c r="M279" s="510"/>
    </row>
    <row r="280" spans="1:13" x14ac:dyDescent="0.2">
      <c r="A280" s="722" t="s">
        <v>385</v>
      </c>
      <c r="B280" s="764"/>
      <c r="C280" s="507">
        <f t="shared" si="17"/>
        <v>0</v>
      </c>
      <c r="D280" s="508"/>
      <c r="E280" s="509"/>
      <c r="F280" s="510"/>
      <c r="G280" s="509"/>
      <c r="H280" s="445"/>
      <c r="I280" s="510"/>
      <c r="J280" s="509"/>
      <c r="K280" s="510"/>
      <c r="L280" s="511"/>
      <c r="M280" s="510"/>
    </row>
    <row r="281" spans="1:13" ht="14.25" customHeight="1" x14ac:dyDescent="0.2">
      <c r="A281" s="722" t="s">
        <v>386</v>
      </c>
      <c r="B281" s="764"/>
      <c r="C281" s="507">
        <f t="shared" si="17"/>
        <v>1</v>
      </c>
      <c r="D281" s="508">
        <v>1</v>
      </c>
      <c r="E281" s="509"/>
      <c r="F281" s="510">
        <v>1</v>
      </c>
      <c r="G281" s="509">
        <v>1</v>
      </c>
      <c r="H281" s="445"/>
      <c r="I281" s="510"/>
      <c r="J281" s="509"/>
      <c r="K281" s="510"/>
      <c r="L281" s="511"/>
      <c r="M281" s="510"/>
    </row>
    <row r="282" spans="1:13" ht="14.25" customHeight="1" x14ac:dyDescent="0.2">
      <c r="A282" s="722" t="s">
        <v>387</v>
      </c>
      <c r="B282" s="764"/>
      <c r="C282" s="507">
        <f t="shared" si="17"/>
        <v>15</v>
      </c>
      <c r="D282" s="508">
        <v>15</v>
      </c>
      <c r="E282" s="509"/>
      <c r="F282" s="510">
        <v>15</v>
      </c>
      <c r="G282" s="509">
        <v>15</v>
      </c>
      <c r="H282" s="445"/>
      <c r="I282" s="510"/>
      <c r="J282" s="509"/>
      <c r="K282" s="510"/>
      <c r="L282" s="511"/>
      <c r="M282" s="510"/>
    </row>
    <row r="283" spans="1:13" x14ac:dyDescent="0.2">
      <c r="A283" s="525"/>
      <c r="B283" s="515" t="s">
        <v>388</v>
      </c>
      <c r="C283" s="507">
        <f t="shared" ref="C283:M283" si="18">SUM(C277:C282)</f>
        <v>17</v>
      </c>
      <c r="D283" s="507">
        <f t="shared" si="18"/>
        <v>17</v>
      </c>
      <c r="E283" s="512">
        <f t="shared" si="18"/>
        <v>0</v>
      </c>
      <c r="F283" s="513">
        <f t="shared" si="18"/>
        <v>17</v>
      </c>
      <c r="G283" s="512">
        <f t="shared" si="18"/>
        <v>17</v>
      </c>
      <c r="H283" s="333">
        <f t="shared" si="18"/>
        <v>0</v>
      </c>
      <c r="I283" s="513">
        <f t="shared" si="18"/>
        <v>0</v>
      </c>
      <c r="J283" s="512">
        <f t="shared" si="18"/>
        <v>0</v>
      </c>
      <c r="K283" s="513">
        <f t="shared" si="18"/>
        <v>0</v>
      </c>
      <c r="L283" s="514">
        <f t="shared" si="18"/>
        <v>0</v>
      </c>
      <c r="M283" s="513">
        <f t="shared" si="18"/>
        <v>0</v>
      </c>
    </row>
    <row r="284" spans="1:13" x14ac:dyDescent="0.2">
      <c r="A284" s="722" t="s">
        <v>141</v>
      </c>
      <c r="B284" s="764" t="s">
        <v>141</v>
      </c>
      <c r="C284" s="507">
        <f>SUM(E284:F284)</f>
        <v>1</v>
      </c>
      <c r="D284" s="516">
        <v>1</v>
      </c>
      <c r="E284" s="509"/>
      <c r="F284" s="510">
        <v>1</v>
      </c>
      <c r="G284" s="509">
        <v>1</v>
      </c>
      <c r="H284" s="445"/>
      <c r="I284" s="510"/>
      <c r="J284" s="509"/>
      <c r="K284" s="510"/>
      <c r="L284" s="511"/>
      <c r="M284" s="510"/>
    </row>
    <row r="285" spans="1:13" x14ac:dyDescent="0.2">
      <c r="A285" s="722" t="s">
        <v>143</v>
      </c>
      <c r="B285" s="764" t="s">
        <v>143</v>
      </c>
      <c r="C285" s="507">
        <f>SUM(E285:F285)</f>
        <v>0</v>
      </c>
      <c r="D285" s="516"/>
      <c r="E285" s="509"/>
      <c r="F285" s="510"/>
      <c r="G285" s="509"/>
      <c r="H285" s="445"/>
      <c r="I285" s="510"/>
      <c r="J285" s="509"/>
      <c r="K285" s="510"/>
      <c r="L285" s="511"/>
      <c r="M285" s="510"/>
    </row>
    <row r="286" spans="1:13" x14ac:dyDescent="0.2">
      <c r="A286" s="722" t="s">
        <v>282</v>
      </c>
      <c r="B286" s="764"/>
      <c r="C286" s="507">
        <f>SUM(E286:F286)</f>
        <v>0</v>
      </c>
      <c r="D286" s="516"/>
      <c r="E286" s="517"/>
      <c r="F286" s="518"/>
      <c r="G286" s="517"/>
      <c r="H286" s="446"/>
      <c r="I286" s="518"/>
      <c r="J286" s="517"/>
      <c r="K286" s="518"/>
      <c r="L286" s="519"/>
      <c r="M286" s="518"/>
    </row>
    <row r="287" spans="1:13" x14ac:dyDescent="0.2">
      <c r="A287" s="722" t="s">
        <v>283</v>
      </c>
      <c r="B287" s="764"/>
      <c r="C287" s="507">
        <f>SUM(E287:F287)</f>
        <v>0</v>
      </c>
      <c r="D287" s="516"/>
      <c r="E287" s="517"/>
      <c r="F287" s="518"/>
      <c r="G287" s="517"/>
      <c r="H287" s="446"/>
      <c r="I287" s="518"/>
      <c r="J287" s="517"/>
      <c r="K287" s="518"/>
      <c r="L287" s="519"/>
      <c r="M287" s="518"/>
    </row>
    <row r="288" spans="1:13" x14ac:dyDescent="0.2">
      <c r="A288" s="337"/>
      <c r="B288" s="338" t="s">
        <v>389</v>
      </c>
      <c r="C288" s="520">
        <f t="shared" ref="C288:M288" si="19">SUM(C284:C287)</f>
        <v>1</v>
      </c>
      <c r="D288" s="520">
        <f t="shared" si="19"/>
        <v>1</v>
      </c>
      <c r="E288" s="512">
        <f t="shared" si="19"/>
        <v>0</v>
      </c>
      <c r="F288" s="513">
        <f t="shared" si="19"/>
        <v>1</v>
      </c>
      <c r="G288" s="512">
        <f t="shared" si="19"/>
        <v>1</v>
      </c>
      <c r="H288" s="333">
        <f t="shared" si="19"/>
        <v>0</v>
      </c>
      <c r="I288" s="513">
        <f t="shared" si="19"/>
        <v>0</v>
      </c>
      <c r="J288" s="512">
        <f t="shared" si="19"/>
        <v>0</v>
      </c>
      <c r="K288" s="513">
        <f t="shared" si="19"/>
        <v>0</v>
      </c>
      <c r="L288" s="514">
        <f t="shared" si="19"/>
        <v>0</v>
      </c>
      <c r="M288" s="513">
        <f t="shared" si="19"/>
        <v>0</v>
      </c>
    </row>
    <row r="289" spans="1:13" x14ac:dyDescent="0.2">
      <c r="A289" s="339"/>
      <c r="B289" s="340" t="s">
        <v>157</v>
      </c>
      <c r="C289" s="521">
        <f t="shared" ref="C289:M289" si="20">SUM(C255+C259+C263+C267+C276+C283+C288)</f>
        <v>64</v>
      </c>
      <c r="D289" s="521">
        <f t="shared" si="20"/>
        <v>64</v>
      </c>
      <c r="E289" s="521">
        <f t="shared" si="20"/>
        <v>0</v>
      </c>
      <c r="F289" s="521">
        <f t="shared" si="20"/>
        <v>64</v>
      </c>
      <c r="G289" s="521">
        <f t="shared" si="20"/>
        <v>64</v>
      </c>
      <c r="H289" s="521">
        <f t="shared" si="20"/>
        <v>0</v>
      </c>
      <c r="I289" s="521">
        <f t="shared" si="20"/>
        <v>0</v>
      </c>
      <c r="J289" s="521">
        <f t="shared" si="20"/>
        <v>0</v>
      </c>
      <c r="K289" s="521">
        <f t="shared" si="20"/>
        <v>0</v>
      </c>
      <c r="L289" s="522">
        <f t="shared" si="20"/>
        <v>0</v>
      </c>
      <c r="M289" s="521">
        <f t="shared" si="20"/>
        <v>0</v>
      </c>
    </row>
    <row r="290" spans="1:13" x14ac:dyDescent="0.2">
      <c r="A290" s="96" t="s">
        <v>390</v>
      </c>
    </row>
    <row r="291" spans="1:13" ht="14.25" customHeight="1" x14ac:dyDescent="0.2">
      <c r="A291" s="693" t="s">
        <v>391</v>
      </c>
      <c r="B291" s="694"/>
      <c r="C291" s="581" t="s">
        <v>79</v>
      </c>
      <c r="D291" s="747" t="s">
        <v>392</v>
      </c>
      <c r="E291" s="748"/>
      <c r="F291" s="748"/>
      <c r="G291" s="748"/>
      <c r="H291" s="748"/>
      <c r="I291" s="749"/>
      <c r="J291" s="739" t="s">
        <v>176</v>
      </c>
    </row>
    <row r="292" spans="1:13" ht="28.5" x14ac:dyDescent="0.2">
      <c r="A292" s="695"/>
      <c r="B292" s="696"/>
      <c r="C292" s="583"/>
      <c r="D292" s="342" t="s">
        <v>393</v>
      </c>
      <c r="E292" s="343" t="s">
        <v>394</v>
      </c>
      <c r="F292" s="344" t="s">
        <v>395</v>
      </c>
      <c r="G292" s="344" t="s">
        <v>396</v>
      </c>
      <c r="H292" s="344" t="s">
        <v>397</v>
      </c>
      <c r="I292" s="345" t="s">
        <v>398</v>
      </c>
      <c r="J292" s="740"/>
    </row>
    <row r="293" spans="1:13" x14ac:dyDescent="0.2">
      <c r="A293" s="741" t="s">
        <v>399</v>
      </c>
      <c r="B293" s="742"/>
      <c r="C293" s="346">
        <f>SUM(D293:I293)</f>
        <v>0</v>
      </c>
      <c r="D293" s="347"/>
      <c r="E293" s="348"/>
      <c r="F293" s="348"/>
      <c r="G293" s="348"/>
      <c r="H293" s="348"/>
      <c r="I293" s="349"/>
      <c r="J293" s="350"/>
    </row>
    <row r="294" spans="1:13" x14ac:dyDescent="0.2">
      <c r="A294" s="743" t="s">
        <v>400</v>
      </c>
      <c r="B294" s="744"/>
      <c r="C294" s="351">
        <f>SUM(D294:I294)</f>
        <v>0</v>
      </c>
      <c r="D294" s="352"/>
      <c r="E294" s="353"/>
      <c r="F294" s="353"/>
      <c r="G294" s="353"/>
      <c r="H294" s="353"/>
      <c r="I294" s="354"/>
      <c r="J294" s="355"/>
    </row>
    <row r="295" spans="1:13" x14ac:dyDescent="0.2">
      <c r="A295" s="745" t="s">
        <v>401</v>
      </c>
      <c r="B295" s="746"/>
      <c r="C295" s="356">
        <f>SUM(D295:E295)</f>
        <v>0</v>
      </c>
      <c r="D295" s="357"/>
      <c r="E295" s="358"/>
      <c r="F295" s="359"/>
      <c r="G295" s="359"/>
      <c r="H295" s="359"/>
      <c r="I295" s="360"/>
      <c r="J295" s="361"/>
    </row>
  </sheetData>
  <mergeCells count="201">
    <mergeCell ref="J291:J292"/>
    <mergeCell ref="A293:B293"/>
    <mergeCell ref="A294:B294"/>
    <mergeCell ref="A295:B295"/>
    <mergeCell ref="A285:B285"/>
    <mergeCell ref="A286:B286"/>
    <mergeCell ref="A287:B287"/>
    <mergeCell ref="A291:B292"/>
    <mergeCell ref="C291:C292"/>
    <mergeCell ref="D291:I291"/>
    <mergeCell ref="A278:B278"/>
    <mergeCell ref="A279:B279"/>
    <mergeCell ref="A280:B280"/>
    <mergeCell ref="A281:B281"/>
    <mergeCell ref="A282:B282"/>
    <mergeCell ref="A284:B284"/>
    <mergeCell ref="A271:B271"/>
    <mergeCell ref="A272:B272"/>
    <mergeCell ref="A273:B273"/>
    <mergeCell ref="A274:B274"/>
    <mergeCell ref="A275:B275"/>
    <mergeCell ref="A277:B277"/>
    <mergeCell ref="A264:B264"/>
    <mergeCell ref="A265:B265"/>
    <mergeCell ref="A266:B266"/>
    <mergeCell ref="A268:B268"/>
    <mergeCell ref="A269:B269"/>
    <mergeCell ref="A270:B270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6:B256"/>
    <mergeCell ref="A244:A246"/>
    <mergeCell ref="A248:B249"/>
    <mergeCell ref="C248:C249"/>
    <mergeCell ref="D248:D249"/>
    <mergeCell ref="E248:F248"/>
    <mergeCell ref="G248:I248"/>
    <mergeCell ref="A232:B232"/>
    <mergeCell ref="A235:B235"/>
    <mergeCell ref="A236:B236"/>
    <mergeCell ref="A239:A240"/>
    <mergeCell ref="A241:B241"/>
    <mergeCell ref="A243:B243"/>
    <mergeCell ref="A225:B225"/>
    <mergeCell ref="A227:B227"/>
    <mergeCell ref="A228:B228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J211:J212"/>
    <mergeCell ref="K211:K212"/>
    <mergeCell ref="L211:L212"/>
    <mergeCell ref="M211:M212"/>
    <mergeCell ref="O211:O212"/>
    <mergeCell ref="P211:P212"/>
    <mergeCell ref="H210:J210"/>
    <mergeCell ref="K210:M210"/>
    <mergeCell ref="N210:N212"/>
    <mergeCell ref="O210:P210"/>
    <mergeCell ref="Q210:Q212"/>
    <mergeCell ref="D211:D212"/>
    <mergeCell ref="E211:F211"/>
    <mergeCell ref="G211:G212"/>
    <mergeCell ref="H211:H212"/>
    <mergeCell ref="I211:I212"/>
    <mergeCell ref="A207:B207"/>
    <mergeCell ref="A208:B208"/>
    <mergeCell ref="A209:B209"/>
    <mergeCell ref="A210:B212"/>
    <mergeCell ref="C210:C212"/>
    <mergeCell ref="D210:G210"/>
    <mergeCell ref="A201:B201"/>
    <mergeCell ref="A202:A203"/>
    <mergeCell ref="A204:B204"/>
    <mergeCell ref="A205:B206"/>
    <mergeCell ref="C205:C206"/>
    <mergeCell ref="D205:D206"/>
    <mergeCell ref="A198:B199"/>
    <mergeCell ref="C198:C199"/>
    <mergeCell ref="D198:D199"/>
    <mergeCell ref="E198:E199"/>
    <mergeCell ref="F198:F199"/>
    <mergeCell ref="A200:B200"/>
    <mergeCell ref="U173:U175"/>
    <mergeCell ref="V173:V175"/>
    <mergeCell ref="E174:G174"/>
    <mergeCell ref="H174:J174"/>
    <mergeCell ref="A196:B196"/>
    <mergeCell ref="A197:F197"/>
    <mergeCell ref="L173:N174"/>
    <mergeCell ref="O173:O175"/>
    <mergeCell ref="P173:Q174"/>
    <mergeCell ref="R173:R175"/>
    <mergeCell ref="S173:S175"/>
    <mergeCell ref="T173:T175"/>
    <mergeCell ref="Q157:Q159"/>
    <mergeCell ref="R157:R159"/>
    <mergeCell ref="D158:D159"/>
    <mergeCell ref="E158:F158"/>
    <mergeCell ref="G158:G159"/>
    <mergeCell ref="H158:H159"/>
    <mergeCell ref="I158:I159"/>
    <mergeCell ref="A172:B172"/>
    <mergeCell ref="A173:B175"/>
    <mergeCell ref="C173:C175"/>
    <mergeCell ref="D173:D175"/>
    <mergeCell ref="E173:J173"/>
    <mergeCell ref="K173:K175"/>
    <mergeCell ref="K158:K159"/>
    <mergeCell ref="L158:L159"/>
    <mergeCell ref="M158:M159"/>
    <mergeCell ref="A171:B171"/>
    <mergeCell ref="A154:B154"/>
    <mergeCell ref="A155:B155"/>
    <mergeCell ref="A157:B159"/>
    <mergeCell ref="C157:C159"/>
    <mergeCell ref="D157:G157"/>
    <mergeCell ref="H157:J157"/>
    <mergeCell ref="J158:J159"/>
    <mergeCell ref="O148:O149"/>
    <mergeCell ref="P148:P149"/>
    <mergeCell ref="A150:B150"/>
    <mergeCell ref="A151:B151"/>
    <mergeCell ref="A152:B152"/>
    <mergeCell ref="A153:B153"/>
    <mergeCell ref="A147:B149"/>
    <mergeCell ref="C147:C149"/>
    <mergeCell ref="O158:O159"/>
    <mergeCell ref="P158:P159"/>
    <mergeCell ref="O147:P147"/>
    <mergeCell ref="K157:M157"/>
    <mergeCell ref="N157:N159"/>
    <mergeCell ref="O157:P157"/>
    <mergeCell ref="Q147:Q149"/>
    <mergeCell ref="R147:R149"/>
    <mergeCell ref="D148:D149"/>
    <mergeCell ref="E148:F148"/>
    <mergeCell ref="G148:G149"/>
    <mergeCell ref="H148:H149"/>
    <mergeCell ref="I148:I149"/>
    <mergeCell ref="J148:J149"/>
    <mergeCell ref="K148:K149"/>
    <mergeCell ref="D147:G147"/>
    <mergeCell ref="H147:J147"/>
    <mergeCell ref="K147:M147"/>
    <mergeCell ref="N147:N149"/>
    <mergeCell ref="L148:L149"/>
    <mergeCell ref="M148:M149"/>
    <mergeCell ref="A134:B134"/>
    <mergeCell ref="A138:A141"/>
    <mergeCell ref="A144:B144"/>
    <mergeCell ref="A145:B145"/>
    <mergeCell ref="R118:R120"/>
    <mergeCell ref="S118:S120"/>
    <mergeCell ref="D119:D120"/>
    <mergeCell ref="E119:F119"/>
    <mergeCell ref="G119:G120"/>
    <mergeCell ref="H119:H120"/>
    <mergeCell ref="I119:I120"/>
    <mergeCell ref="J119:J120"/>
    <mergeCell ref="K119:K120"/>
    <mergeCell ref="L119:L120"/>
    <mergeCell ref="D118:G118"/>
    <mergeCell ref="H118:J118"/>
    <mergeCell ref="K118:M118"/>
    <mergeCell ref="N118:N120"/>
    <mergeCell ref="O118:P118"/>
    <mergeCell ref="Q118:Q120"/>
    <mergeCell ref="M119:M120"/>
    <mergeCell ref="O119:O120"/>
    <mergeCell ref="P119:P120"/>
    <mergeCell ref="A8:C8"/>
    <mergeCell ref="A57:B57"/>
    <mergeCell ref="A85:B85"/>
    <mergeCell ref="A95:B95"/>
    <mergeCell ref="A100:B100"/>
    <mergeCell ref="A118:B120"/>
    <mergeCell ref="C118:C120"/>
    <mergeCell ref="A121:B121"/>
    <mergeCell ref="A127:A130"/>
  </mergeCells>
  <dataValidations count="1">
    <dataValidation allowBlank="1" showInputMessage="1" showErrorMessage="1" errorTitle="ERROR" error="Por favor ingrese solo Números." sqref="A213:A227 B229:B243 L16:R124 A198:A210 B226 B198:J209 W153:XFD209 S153:V173 R125:R147 E1:XFD15 S16:XFD152 K191:K209 A236:A1048576 E172:K190 E191:J197 B290:J1048576 K210:XFD1048576 C210:J289 B247:B289 L172:Q209 S176:V209 E155:Q171 R160:R209 A1:D197 E16:K154 L125:Q154 R150:R157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opLeftCell="B113" zoomScale="80" zoomScaleNormal="80" workbookViewId="0">
      <selection activeCell="A152" sqref="A152:B152"/>
    </sheetView>
  </sheetViews>
  <sheetFormatPr baseColWidth="10" defaultColWidth="11.42578125" defaultRowHeight="14.25" x14ac:dyDescent="0.2"/>
  <cols>
    <col min="1" max="1" width="59.140625" style="5" customWidth="1"/>
    <col min="2" max="2" width="113.5703125" style="4" bestFit="1" customWidth="1"/>
    <col min="3" max="3" width="24.5703125" style="5" customWidth="1"/>
    <col min="4" max="4" width="20.7109375" style="5" customWidth="1"/>
    <col min="5" max="5" width="22" style="5" customWidth="1"/>
    <col min="6" max="6" width="18.42578125" style="5" customWidth="1"/>
    <col min="7" max="7" width="19.7109375" style="5" customWidth="1"/>
    <col min="8" max="9" width="15.7109375" style="5" customWidth="1"/>
    <col min="10" max="10" width="16.7109375" style="5" customWidth="1"/>
    <col min="11" max="11" width="17" style="5" customWidth="1"/>
    <col min="12" max="12" width="21.42578125" style="5" customWidth="1"/>
    <col min="13" max="13" width="18.28515625" style="5" customWidth="1"/>
    <col min="14" max="15" width="19.42578125" style="5" customWidth="1"/>
    <col min="16" max="16" width="19.7109375" style="5" customWidth="1"/>
    <col min="17" max="17" width="14.7109375" style="5" customWidth="1"/>
    <col min="18" max="18" width="22" style="5" customWidth="1"/>
    <col min="19" max="22" width="22.7109375" style="5" customWidth="1"/>
    <col min="23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x14ac:dyDescent="0.2">
      <c r="A1" s="1" t="s">
        <v>0</v>
      </c>
      <c r="B1" s="2"/>
    </row>
    <row r="2" spans="1:14" s="3" customFormat="1" x14ac:dyDescent="0.2">
      <c r="A2" s="1" t="str">
        <f>CONCATENATE("COMUNA: ",[12]NOMBRE!B2," - ","( ",[12]NOMBRE!C2,[12]NOMBRE!D2,[12]NOMBRE!E2,[12]NOMBRE!F2,[12]NOMBRE!G2," )")</f>
        <v>COMUNA: LINARES - ( 07401 )</v>
      </c>
      <c r="B2" s="2"/>
    </row>
    <row r="3" spans="1:14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</row>
    <row r="4" spans="1:14" x14ac:dyDescent="0.2">
      <c r="A4" s="1" t="str">
        <f>CONCATENATE("MES: ",[12]NOMBRE!B6," - ","( ",[12]NOMBRE!C6,[12]NOMBRE!D6," )")</f>
        <v>MES: NOVIEMBRE - ( 11 )</v>
      </c>
    </row>
    <row r="5" spans="1:14" s="3" customFormat="1" x14ac:dyDescent="0.2">
      <c r="A5" s="1" t="str">
        <f>CONCATENATE("AÑO: ",[12]NOMBRE!B7)</f>
        <v>AÑO: 2023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x14ac:dyDescent="0.2">
      <c r="A6" s="1"/>
      <c r="B6" s="6"/>
      <c r="C6" s="7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x14ac:dyDescent="0.2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x14ac:dyDescent="0.2">
      <c r="A8" s="571" t="s">
        <v>2</v>
      </c>
      <c r="B8" s="571"/>
      <c r="C8" s="57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8.25" x14ac:dyDescent="0.2">
      <c r="A9" s="84" t="s">
        <v>402</v>
      </c>
      <c r="B9" s="8" t="s">
        <v>403</v>
      </c>
      <c r="C9" s="539" t="s">
        <v>5</v>
      </c>
      <c r="D9" s="539" t="s">
        <v>6</v>
      </c>
      <c r="E9" s="539" t="s">
        <v>7</v>
      </c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x14ac:dyDescent="0.2">
      <c r="A10" s="447"/>
      <c r="B10" s="448" t="s">
        <v>404</v>
      </c>
      <c r="C10" s="40">
        <f>SUM(C11:C17)</f>
        <v>12070</v>
      </c>
      <c r="D10" s="40">
        <f>SUM(D11:D17)</f>
        <v>11884</v>
      </c>
      <c r="E10" s="449">
        <f>SUM(E11:E17)</f>
        <v>107749780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x14ac:dyDescent="0.2">
      <c r="A11" s="362"/>
      <c r="B11" s="450" t="s">
        <v>9</v>
      </c>
      <c r="C11" s="451">
        <f>[12]B!C56</f>
        <v>0</v>
      </c>
      <c r="D11" s="451">
        <f>[12]B!E56</f>
        <v>0</v>
      </c>
      <c r="E11" s="452">
        <f>[12]B!AL56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">
      <c r="A12" s="362"/>
      <c r="B12" s="363" t="s">
        <v>10</v>
      </c>
      <c r="C12" s="16">
        <f>SUM([12]B!C$6:C$53)</f>
        <v>7583</v>
      </c>
      <c r="D12" s="16">
        <f>SUM([12]B!E$6:E$53)</f>
        <v>7583</v>
      </c>
      <c r="E12" s="17">
        <f>SUM([12]B!AL$6:AL$53)</f>
        <v>68626150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x14ac:dyDescent="0.2">
      <c r="A13" s="362"/>
      <c r="B13" s="363" t="s">
        <v>11</v>
      </c>
      <c r="C13" s="16">
        <f>[12]B!C58</f>
        <v>4288</v>
      </c>
      <c r="D13" s="16">
        <f>[12]B!E58</f>
        <v>4162</v>
      </c>
      <c r="E13" s="17">
        <f>[12]B!AL58</f>
        <v>37666100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28.5" x14ac:dyDescent="0.2">
      <c r="A14" s="362"/>
      <c r="B14" s="363" t="s">
        <v>12</v>
      </c>
      <c r="C14" s="16">
        <f>[12]B!C57</f>
        <v>95</v>
      </c>
      <c r="D14" s="16">
        <f>[12]B!E57</f>
        <v>35</v>
      </c>
      <c r="E14" s="17">
        <f>[12]B!AL57</f>
        <v>587650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">
      <c r="A15" s="362"/>
      <c r="B15" s="363" t="s">
        <v>13</v>
      </c>
      <c r="C15" s="16">
        <f>[12]B!C$121</f>
        <v>101</v>
      </c>
      <c r="D15" s="16">
        <f>[12]B!E$121</f>
        <v>101</v>
      </c>
      <c r="E15" s="17">
        <f>[12]B!AL$121</f>
        <v>760530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x14ac:dyDescent="0.2">
      <c r="A16" s="364"/>
      <c r="B16" s="365" t="s">
        <v>14</v>
      </c>
      <c r="C16" s="16">
        <f>+[12]B!C$128</f>
        <v>0</v>
      </c>
      <c r="D16" s="16">
        <f>+[12]B!E$128</f>
        <v>0</v>
      </c>
      <c r="E16" s="17">
        <f>+[12]B!AL$128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2">
      <c r="A17" s="366" t="s">
        <v>15</v>
      </c>
      <c r="B17" s="367" t="s">
        <v>16</v>
      </c>
      <c r="C17" s="22">
        <f>[12]B!C$1246</f>
        <v>3</v>
      </c>
      <c r="D17" s="22">
        <f>[12]B!E$1246</f>
        <v>3</v>
      </c>
      <c r="E17" s="23">
        <f>[12]B!AL$1246</f>
        <v>109350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x14ac:dyDescent="0.2">
      <c r="A18" s="24"/>
      <c r="B18" s="25" t="s">
        <v>17</v>
      </c>
      <c r="C18" s="26">
        <f>SUM(C19:C29)</f>
        <v>3197</v>
      </c>
      <c r="D18" s="26">
        <f>SUM(D19:D29)</f>
        <v>3193</v>
      </c>
      <c r="E18" s="27">
        <f>SUM(E19:E29)</f>
        <v>6464860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x14ac:dyDescent="0.2">
      <c r="A19" s="368" t="s">
        <v>18</v>
      </c>
      <c r="B19" s="369" t="s">
        <v>19</v>
      </c>
      <c r="C19" s="30">
        <f>+[12]B!C$65</f>
        <v>1053</v>
      </c>
      <c r="D19" s="30">
        <f>+[12]B!E$65</f>
        <v>1053</v>
      </c>
      <c r="E19" s="31">
        <f>+[12]B!AL$65</f>
        <v>1484730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x14ac:dyDescent="0.2">
      <c r="A20" s="362" t="s">
        <v>20</v>
      </c>
      <c r="B20" s="363" t="s">
        <v>21</v>
      </c>
      <c r="C20" s="32">
        <f>+[12]B!C$62</f>
        <v>0</v>
      </c>
      <c r="D20" s="32">
        <f>+[12]B!E$62</f>
        <v>0</v>
      </c>
      <c r="E20" s="33">
        <f>+[12]B!AL$62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x14ac:dyDescent="0.2">
      <c r="A21" s="362" t="s">
        <v>22</v>
      </c>
      <c r="B21" s="363" t="s">
        <v>23</v>
      </c>
      <c r="C21" s="32">
        <f>+[12]B!C$63</f>
        <v>0</v>
      </c>
      <c r="D21" s="32">
        <f>+[12]B!E$63</f>
        <v>0</v>
      </c>
      <c r="E21" s="33">
        <f>+[12]B!AL$63</f>
        <v>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x14ac:dyDescent="0.2">
      <c r="A22" s="362" t="s">
        <v>24</v>
      </c>
      <c r="B22" s="363" t="s">
        <v>25</v>
      </c>
      <c r="C22" s="32">
        <f>+[12]B!C$64</f>
        <v>125</v>
      </c>
      <c r="D22" s="32">
        <f>+[12]B!E$64</f>
        <v>125</v>
      </c>
      <c r="E22" s="33">
        <f>+[12]B!AL$64</f>
        <v>240000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x14ac:dyDescent="0.2">
      <c r="A23" s="362" t="s">
        <v>26</v>
      </c>
      <c r="B23" s="363" t="s">
        <v>27</v>
      </c>
      <c r="C23" s="32">
        <f>+[12]B!C$66</f>
        <v>757</v>
      </c>
      <c r="D23" s="32">
        <f>+[12]B!E$66</f>
        <v>753</v>
      </c>
      <c r="E23" s="33">
        <f>+[12]B!AL$66</f>
        <v>1061730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x14ac:dyDescent="0.2">
      <c r="A24" s="362" t="s">
        <v>28</v>
      </c>
      <c r="B24" s="363" t="s">
        <v>29</v>
      </c>
      <c r="C24" s="32">
        <f>+[12]B!C$67</f>
        <v>487</v>
      </c>
      <c r="D24" s="32">
        <f>+[12]B!E$67</f>
        <v>487</v>
      </c>
      <c r="E24" s="33">
        <f>+[12]B!AL$67</f>
        <v>686670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x14ac:dyDescent="0.2">
      <c r="A25" s="362" t="s">
        <v>30</v>
      </c>
      <c r="B25" s="363" t="s">
        <v>31</v>
      </c>
      <c r="C25" s="32">
        <f>+[12]B!C$1242</f>
        <v>334</v>
      </c>
      <c r="D25" s="32">
        <f>+[12]B!E$1242</f>
        <v>334</v>
      </c>
      <c r="E25" s="33">
        <f>+[12]B!AL$1242</f>
        <v>1152300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x14ac:dyDescent="0.2">
      <c r="A26" s="362" t="s">
        <v>32</v>
      </c>
      <c r="B26" s="363" t="s">
        <v>33</v>
      </c>
      <c r="C26" s="32">
        <f>+[12]B!C$1243</f>
        <v>413</v>
      </c>
      <c r="D26" s="32">
        <f>+[12]B!E$1243</f>
        <v>413</v>
      </c>
      <c r="E26" s="33">
        <f>+[12]B!AL$1243</f>
        <v>1424850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x14ac:dyDescent="0.2">
      <c r="A27" s="362" t="s">
        <v>34</v>
      </c>
      <c r="B27" s="363" t="s">
        <v>35</v>
      </c>
      <c r="C27" s="32">
        <f>+[12]B!C$1244</f>
        <v>15</v>
      </c>
      <c r="D27" s="32">
        <f>+[12]B!E$1244</f>
        <v>15</v>
      </c>
      <c r="E27" s="33">
        <f>+[12]B!AL$1244</f>
        <v>205800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x14ac:dyDescent="0.2">
      <c r="A28" s="362" t="s">
        <v>36</v>
      </c>
      <c r="B28" s="363" t="s">
        <v>37</v>
      </c>
      <c r="C28" s="32">
        <f>+[12]B!C$1245</f>
        <v>13</v>
      </c>
      <c r="D28" s="32">
        <f>+[12]B!E$1245</f>
        <v>13</v>
      </c>
      <c r="E28" s="33">
        <f>+[12]B!AL$1245</f>
        <v>208780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x14ac:dyDescent="0.2">
      <c r="A29" s="362"/>
      <c r="B29" s="363" t="s">
        <v>38</v>
      </c>
      <c r="C29" s="16">
        <f>+[12]B!C$123</f>
        <v>0</v>
      </c>
      <c r="D29" s="16">
        <f>+[12]B!E$123</f>
        <v>0</v>
      </c>
      <c r="E29" s="17">
        <f>+[12]B!AL$123</f>
        <v>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x14ac:dyDescent="0.2">
      <c r="A30" s="370"/>
      <c r="B30" s="371" t="s">
        <v>39</v>
      </c>
      <c r="C30" s="36">
        <f>SUM(C31:C32)</f>
        <v>1126</v>
      </c>
      <c r="D30" s="37"/>
      <c r="E30" s="38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x14ac:dyDescent="0.2">
      <c r="A31" s="39"/>
      <c r="B31" s="363" t="s">
        <v>40</v>
      </c>
      <c r="C31" s="32">
        <f>+[12]B!C$69</f>
        <v>579</v>
      </c>
      <c r="D31" s="37"/>
      <c r="E31" s="38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x14ac:dyDescent="0.2">
      <c r="A32" s="39"/>
      <c r="B32" s="363" t="s">
        <v>41</v>
      </c>
      <c r="C32" s="32">
        <f>+[12]B!C$70</f>
        <v>547</v>
      </c>
      <c r="D32" s="37"/>
      <c r="E32" s="38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x14ac:dyDescent="0.2">
      <c r="A33" s="24"/>
      <c r="B33" s="25" t="s">
        <v>405</v>
      </c>
      <c r="C33" s="26">
        <f>SUM(C34:C35)</f>
        <v>0</v>
      </c>
      <c r="D33" s="40">
        <f>SUM(D34:D35)</f>
        <v>0</v>
      </c>
      <c r="E33" s="41">
        <f>SUM(E34:E35)</f>
        <v>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x14ac:dyDescent="0.2">
      <c r="A34" s="372" t="s">
        <v>43</v>
      </c>
      <c r="B34" s="369" t="s">
        <v>44</v>
      </c>
      <c r="C34" s="43">
        <f>+[12]B!C$1247</f>
        <v>0</v>
      </c>
      <c r="D34" s="43">
        <f>[12]B!$E$1247</f>
        <v>0</v>
      </c>
      <c r="E34" s="44">
        <f>[12]B!$AL$1247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x14ac:dyDescent="0.2">
      <c r="A35" s="362" t="s">
        <v>45</v>
      </c>
      <c r="B35" s="363" t="s">
        <v>46</v>
      </c>
      <c r="C35" s="16">
        <f>+[12]B!C$1248</f>
        <v>0</v>
      </c>
      <c r="D35" s="16">
        <f>[12]B!$E$1248</f>
        <v>0</v>
      </c>
      <c r="E35" s="45">
        <f>[12]B!$AL$1248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x14ac:dyDescent="0.2">
      <c r="A36" s="370"/>
      <c r="B36" s="373" t="s">
        <v>47</v>
      </c>
      <c r="C36" s="47">
        <f>C$37</f>
        <v>0</v>
      </c>
      <c r="D36" s="37"/>
      <c r="E36" s="48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4.25" customHeight="1" x14ac:dyDescent="0.2">
      <c r="A37" s="362" t="s">
        <v>48</v>
      </c>
      <c r="B37" s="367" t="s">
        <v>49</v>
      </c>
      <c r="C37" s="49">
        <f>+[12]B!C$1256</f>
        <v>0</v>
      </c>
      <c r="D37" s="37"/>
      <c r="E37" s="48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x14ac:dyDescent="0.2">
      <c r="A38" s="50"/>
      <c r="B38" s="25" t="s">
        <v>50</v>
      </c>
      <c r="C38" s="26">
        <f>SUM(C39:C44)</f>
        <v>1196</v>
      </c>
      <c r="D38" s="26">
        <f>SUM(D39:D44)</f>
        <v>1196</v>
      </c>
      <c r="E38" s="27">
        <f>SUM(E39:E44)</f>
        <v>1966050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x14ac:dyDescent="0.2">
      <c r="A39" s="372" t="s">
        <v>51</v>
      </c>
      <c r="B39" s="369" t="s">
        <v>52</v>
      </c>
      <c r="C39" s="51">
        <f>[12]B!C130</f>
        <v>15</v>
      </c>
      <c r="D39" s="51">
        <f>[12]B!E130</f>
        <v>15</v>
      </c>
      <c r="E39" s="51">
        <f>[12]B!AL130</f>
        <v>69600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x14ac:dyDescent="0.2">
      <c r="A40" s="374" t="s">
        <v>53</v>
      </c>
      <c r="B40" s="363" t="s">
        <v>54</v>
      </c>
      <c r="C40" s="17">
        <f>[12]B!C133</f>
        <v>98</v>
      </c>
      <c r="D40" s="17">
        <f>[12]B!E133</f>
        <v>98</v>
      </c>
      <c r="E40" s="17">
        <f>[12]B!AL133</f>
        <v>249900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2">
      <c r="A41" s="362" t="s">
        <v>55</v>
      </c>
      <c r="B41" s="363" t="s">
        <v>56</v>
      </c>
      <c r="C41" s="17">
        <f>[12]B!C131</f>
        <v>0</v>
      </c>
      <c r="D41" s="17">
        <f>[12]B!E131</f>
        <v>0</v>
      </c>
      <c r="E41" s="17">
        <f>[12]B!AL131</f>
        <v>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x14ac:dyDescent="0.2">
      <c r="A42" s="362" t="s">
        <v>57</v>
      </c>
      <c r="B42" s="363" t="s">
        <v>58</v>
      </c>
      <c r="C42" s="17">
        <f>[12]B!C132</f>
        <v>630</v>
      </c>
      <c r="D42" s="17">
        <f>[12]B!E132</f>
        <v>630</v>
      </c>
      <c r="E42" s="17">
        <f>[12]B!AL132</f>
        <v>491400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x14ac:dyDescent="0.2">
      <c r="A43" s="375" t="s">
        <v>59</v>
      </c>
      <c r="B43" s="363" t="s">
        <v>60</v>
      </c>
      <c r="C43" s="17">
        <f>[12]B!C134</f>
        <v>388</v>
      </c>
      <c r="D43" s="17">
        <f>[12]B!E134</f>
        <v>388</v>
      </c>
      <c r="E43" s="17">
        <f>[12]B!AL134</f>
        <v>989400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x14ac:dyDescent="0.2">
      <c r="A44" s="375" t="s">
        <v>61</v>
      </c>
      <c r="B44" s="363" t="s">
        <v>62</v>
      </c>
      <c r="C44" s="17">
        <f>[12]B!C135</f>
        <v>65</v>
      </c>
      <c r="D44" s="17">
        <f>[12]B!E135</f>
        <v>65</v>
      </c>
      <c r="E44" s="17">
        <f>[12]B!AL135</f>
        <v>165750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x14ac:dyDescent="0.2">
      <c r="A45" s="376"/>
      <c r="B45" s="373" t="s">
        <v>406</v>
      </c>
      <c r="C45" s="55">
        <f>C46</f>
        <v>1697</v>
      </c>
      <c r="D45" s="56"/>
      <c r="E45" s="38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x14ac:dyDescent="0.2">
      <c r="A46" s="366"/>
      <c r="B46" s="367" t="s">
        <v>64</v>
      </c>
      <c r="C46" s="57">
        <f>[12]B!C137</f>
        <v>1697</v>
      </c>
      <c r="D46" s="56"/>
      <c r="E46" s="38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x14ac:dyDescent="0.2">
      <c r="A47" s="50"/>
      <c r="B47" s="25" t="s">
        <v>65</v>
      </c>
      <c r="C47" s="27">
        <f>SUM(C48:C52)</f>
        <v>414</v>
      </c>
      <c r="D47" s="27">
        <f>SUM(D48:D52)</f>
        <v>414</v>
      </c>
      <c r="E47" s="27">
        <f>SUM(E48:E52)</f>
        <v>620720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x14ac:dyDescent="0.2">
      <c r="A48" s="368" t="s">
        <v>66</v>
      </c>
      <c r="B48" s="369" t="s">
        <v>67</v>
      </c>
      <c r="C48" s="17">
        <f>[12]B!C143</f>
        <v>52</v>
      </c>
      <c r="D48" s="17">
        <f>[12]B!E143</f>
        <v>52</v>
      </c>
      <c r="E48" s="51">
        <f>[12]B!AL143</f>
        <v>114920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x14ac:dyDescent="0.2">
      <c r="A49" s="362" t="s">
        <v>68</v>
      </c>
      <c r="B49" s="363" t="s">
        <v>69</v>
      </c>
      <c r="C49" s="17">
        <f>[12]B!C141</f>
        <v>45</v>
      </c>
      <c r="D49" s="17">
        <f>[12]B!E141</f>
        <v>45</v>
      </c>
      <c r="E49" s="17">
        <f>[12]B!AL141</f>
        <v>99450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x14ac:dyDescent="0.2">
      <c r="A50" s="362" t="s">
        <v>70</v>
      </c>
      <c r="B50" s="363" t="s">
        <v>71</v>
      </c>
      <c r="C50" s="17">
        <f>[12]B!C142</f>
        <v>313</v>
      </c>
      <c r="D50" s="17">
        <f>[12]B!E142</f>
        <v>313</v>
      </c>
      <c r="E50" s="17">
        <f>[12]B!AL142</f>
        <v>397510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x14ac:dyDescent="0.2">
      <c r="A51" s="377" t="s">
        <v>72</v>
      </c>
      <c r="B51" s="363" t="s">
        <v>73</v>
      </c>
      <c r="C51" s="17">
        <f>[12]B!C144</f>
        <v>0</v>
      </c>
      <c r="D51" s="17">
        <f>[12]B!E144</f>
        <v>0</v>
      </c>
      <c r="E51" s="17">
        <f>[12]B!AL144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x14ac:dyDescent="0.2">
      <c r="A52" s="377" t="s">
        <v>74</v>
      </c>
      <c r="B52" s="363" t="s">
        <v>75</v>
      </c>
      <c r="C52" s="17">
        <f>[12]B!C145</f>
        <v>4</v>
      </c>
      <c r="D52" s="17">
        <f>[12]B!E145</f>
        <v>4</v>
      </c>
      <c r="E52" s="17">
        <f>[12]B!AL145</f>
        <v>8840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x14ac:dyDescent="0.2">
      <c r="A53" s="370"/>
      <c r="B53" s="371" t="s">
        <v>76</v>
      </c>
      <c r="C53" s="59">
        <f>SUM(C54:C55)</f>
        <v>1005</v>
      </c>
      <c r="D53" s="56"/>
      <c r="E53" s="60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x14ac:dyDescent="0.2">
      <c r="A54" s="39"/>
      <c r="B54" s="363" t="s">
        <v>77</v>
      </c>
      <c r="C54" s="17">
        <f>[12]B!C147</f>
        <v>1005</v>
      </c>
      <c r="D54" s="56"/>
      <c r="E54" s="6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x14ac:dyDescent="0.2">
      <c r="A55" s="61"/>
      <c r="B55" s="367" t="s">
        <v>407</v>
      </c>
      <c r="C55" s="57">
        <f>[12]B!C148</f>
        <v>0</v>
      </c>
      <c r="D55" s="62"/>
      <c r="E55" s="63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x14ac:dyDescent="0.2">
      <c r="A56" s="64"/>
      <c r="B56" s="8" t="s">
        <v>79</v>
      </c>
      <c r="C56" s="27">
        <f>C10+C18+C33+C38+C47+C30+C36+C45+C53</f>
        <v>20705</v>
      </c>
      <c r="D56" s="27">
        <f>D10+D18+D33+D38+D47</f>
        <v>16687</v>
      </c>
      <c r="E56" s="79">
        <f>E10+E18+E33+E38+E47</f>
        <v>116801410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x14ac:dyDescent="0.2">
      <c r="A57" s="572" t="s">
        <v>80</v>
      </c>
      <c r="B57" s="573"/>
      <c r="C57" s="66"/>
      <c r="D57" s="66"/>
      <c r="E57" s="67"/>
      <c r="F57" s="7"/>
      <c r="G57" s="7"/>
      <c r="H57" s="7"/>
      <c r="I57" s="7"/>
      <c r="J57" s="7"/>
      <c r="K57" s="7"/>
      <c r="L57" s="7"/>
    </row>
    <row r="58" spans="1:14" s="3" customFormat="1" ht="38.25" x14ac:dyDescent="0.2">
      <c r="A58" s="8" t="s">
        <v>3</v>
      </c>
      <c r="B58" s="8" t="s">
        <v>4</v>
      </c>
      <c r="C58" s="539" t="s">
        <v>5</v>
      </c>
      <c r="D58" s="539" t="s">
        <v>6</v>
      </c>
      <c r="E58" s="539" t="s">
        <v>7</v>
      </c>
      <c r="F58" s="7"/>
      <c r="G58" s="7"/>
      <c r="H58" s="7"/>
      <c r="I58" s="7"/>
      <c r="J58" s="7"/>
      <c r="K58" s="7"/>
      <c r="L58" s="7"/>
    </row>
    <row r="59" spans="1:14" s="3" customFormat="1" x14ac:dyDescent="0.2">
      <c r="A59" s="8"/>
      <c r="B59" s="378" t="s">
        <v>408</v>
      </c>
      <c r="C59" s="26"/>
      <c r="D59" s="26"/>
      <c r="E59" s="70"/>
      <c r="F59" s="7"/>
      <c r="G59" s="7"/>
      <c r="H59" s="7"/>
      <c r="I59" s="7"/>
      <c r="J59" s="7"/>
      <c r="K59" s="7"/>
      <c r="L59" s="7"/>
    </row>
    <row r="60" spans="1:14" s="3" customFormat="1" x14ac:dyDescent="0.2">
      <c r="A60" s="379" t="s">
        <v>82</v>
      </c>
      <c r="B60" s="72" t="s">
        <v>83</v>
      </c>
      <c r="C60" s="73">
        <f>[12]B!C$201</f>
        <v>1158</v>
      </c>
      <c r="D60" s="73">
        <f>[12]B!E201</f>
        <v>1154</v>
      </c>
      <c r="E60" s="45">
        <f>[12]B!$AL$201</f>
        <v>46586980</v>
      </c>
      <c r="F60" s="7"/>
      <c r="G60" s="7"/>
      <c r="H60" s="7"/>
      <c r="I60" s="7"/>
      <c r="J60" s="7"/>
      <c r="K60" s="7"/>
      <c r="L60" s="7"/>
    </row>
    <row r="61" spans="1:14" s="3" customFormat="1" x14ac:dyDescent="0.2">
      <c r="A61" s="379" t="s">
        <v>84</v>
      </c>
      <c r="B61" s="72" t="s">
        <v>85</v>
      </c>
      <c r="C61" s="73">
        <f>[12]B!C$202</f>
        <v>2308</v>
      </c>
      <c r="D61" s="73">
        <f>[12]B!E202</f>
        <v>2304</v>
      </c>
      <c r="E61" s="45">
        <f>[12]B!$AL$202</f>
        <v>104716800</v>
      </c>
      <c r="F61" s="7"/>
      <c r="G61" s="7"/>
      <c r="H61" s="7"/>
      <c r="I61" s="7"/>
      <c r="J61" s="7"/>
      <c r="K61" s="7"/>
      <c r="L61" s="7"/>
    </row>
    <row r="62" spans="1:14" s="3" customFormat="1" x14ac:dyDescent="0.2">
      <c r="A62" s="379" t="s">
        <v>86</v>
      </c>
      <c r="B62" s="72" t="s">
        <v>87</v>
      </c>
      <c r="C62" s="73">
        <f>[12]B!C$203</f>
        <v>665</v>
      </c>
      <c r="D62" s="73">
        <f>[12]B!E203</f>
        <v>663</v>
      </c>
      <c r="E62" s="45">
        <f>[12]B!$AL$203</f>
        <v>56036760</v>
      </c>
      <c r="F62" s="7"/>
      <c r="G62" s="7"/>
      <c r="H62" s="7"/>
      <c r="I62" s="7"/>
      <c r="J62" s="7"/>
      <c r="K62" s="7"/>
      <c r="L62" s="7"/>
    </row>
    <row r="63" spans="1:14" s="3" customFormat="1" x14ac:dyDescent="0.2">
      <c r="A63" s="379" t="s">
        <v>88</v>
      </c>
      <c r="B63" s="72" t="s">
        <v>89</v>
      </c>
      <c r="C63" s="73">
        <f>[12]B!C$204</f>
        <v>162</v>
      </c>
      <c r="D63" s="73">
        <f>[12]B!E204</f>
        <v>160</v>
      </c>
      <c r="E63" s="45">
        <f>[12]B!$AL$204</f>
        <v>13523200</v>
      </c>
      <c r="F63" s="7"/>
      <c r="G63" s="7"/>
      <c r="H63" s="7"/>
      <c r="I63" s="7"/>
      <c r="J63" s="7"/>
      <c r="K63" s="7"/>
      <c r="L63" s="7"/>
    </row>
    <row r="64" spans="1:14" s="3" customFormat="1" x14ac:dyDescent="0.2">
      <c r="A64" s="379" t="s">
        <v>90</v>
      </c>
      <c r="B64" s="72" t="s">
        <v>91</v>
      </c>
      <c r="C64" s="73">
        <f>[12]B!C$205</f>
        <v>0</v>
      </c>
      <c r="D64" s="73">
        <f>[12]B!E205</f>
        <v>0</v>
      </c>
      <c r="E64" s="45">
        <f>[12]B!$AL$205</f>
        <v>0</v>
      </c>
      <c r="F64" s="7"/>
      <c r="G64" s="7"/>
      <c r="H64" s="7"/>
      <c r="I64" s="7"/>
      <c r="J64" s="7"/>
      <c r="K64" s="7"/>
      <c r="L64" s="7"/>
    </row>
    <row r="65" spans="1:12" s="3" customFormat="1" x14ac:dyDescent="0.2">
      <c r="A65" s="379" t="s">
        <v>92</v>
      </c>
      <c r="B65" s="72" t="s">
        <v>93</v>
      </c>
      <c r="C65" s="73">
        <f>[12]B!C$206</f>
        <v>343</v>
      </c>
      <c r="D65" s="73">
        <f>[12]B!E206</f>
        <v>343</v>
      </c>
      <c r="E65" s="45">
        <f>[12]B!$AL$206</f>
        <v>60014710</v>
      </c>
      <c r="F65" s="7"/>
      <c r="G65" s="7"/>
      <c r="H65" s="7"/>
      <c r="I65" s="7"/>
      <c r="J65" s="7"/>
      <c r="K65" s="7"/>
      <c r="L65" s="7"/>
    </row>
    <row r="66" spans="1:12" s="3" customFormat="1" x14ac:dyDescent="0.2">
      <c r="A66" s="379" t="s">
        <v>94</v>
      </c>
      <c r="B66" s="72" t="s">
        <v>95</v>
      </c>
      <c r="C66" s="73">
        <f>[12]B!C$207</f>
        <v>0</v>
      </c>
      <c r="D66" s="73">
        <f>[12]B!E207</f>
        <v>0</v>
      </c>
      <c r="E66" s="45">
        <f>[12]B!$AL$207</f>
        <v>0</v>
      </c>
      <c r="F66" s="7"/>
      <c r="G66" s="7"/>
      <c r="H66" s="7"/>
      <c r="I66" s="7"/>
      <c r="J66" s="7"/>
      <c r="K66" s="7"/>
      <c r="L66" s="7"/>
    </row>
    <row r="67" spans="1:12" s="3" customFormat="1" x14ac:dyDescent="0.2">
      <c r="A67" s="379" t="s">
        <v>96</v>
      </c>
      <c r="B67" s="72" t="s">
        <v>97</v>
      </c>
      <c r="C67" s="73">
        <f>[12]B!C$208</f>
        <v>0</v>
      </c>
      <c r="D67" s="73">
        <f>[12]B!E208</f>
        <v>0</v>
      </c>
      <c r="E67" s="45">
        <f>[12]B!$AL$208</f>
        <v>0</v>
      </c>
      <c r="F67" s="7"/>
      <c r="G67" s="7"/>
      <c r="H67" s="7"/>
      <c r="I67" s="7"/>
      <c r="J67" s="7"/>
      <c r="K67" s="7"/>
      <c r="L67" s="7"/>
    </row>
    <row r="68" spans="1:12" s="3" customFormat="1" x14ac:dyDescent="0.2">
      <c r="A68" s="379" t="s">
        <v>98</v>
      </c>
      <c r="B68" s="72" t="s">
        <v>99</v>
      </c>
      <c r="C68" s="73">
        <f>[12]B!C$209</f>
        <v>407</v>
      </c>
      <c r="D68" s="73">
        <f>[12]B!E209</f>
        <v>407</v>
      </c>
      <c r="E68" s="45">
        <f>[12]B!$AL$209</f>
        <v>16450940</v>
      </c>
      <c r="F68" s="7"/>
      <c r="G68" s="7"/>
      <c r="H68" s="7"/>
      <c r="I68" s="7"/>
      <c r="J68" s="7"/>
      <c r="K68" s="7"/>
      <c r="L68" s="7"/>
    </row>
    <row r="69" spans="1:12" s="3" customFormat="1" x14ac:dyDescent="0.2">
      <c r="A69" s="379" t="s">
        <v>100</v>
      </c>
      <c r="B69" s="72" t="s">
        <v>101</v>
      </c>
      <c r="C69" s="73">
        <f>[12]B!C$210</f>
        <v>162</v>
      </c>
      <c r="D69" s="73">
        <f>[12]B!E210</f>
        <v>161</v>
      </c>
      <c r="E69" s="45">
        <f>[12]B!$AL$210</f>
        <v>1313760</v>
      </c>
      <c r="F69" s="7"/>
      <c r="G69" s="7"/>
      <c r="H69" s="7"/>
      <c r="I69" s="7"/>
      <c r="J69" s="7"/>
      <c r="K69" s="7"/>
      <c r="L69" s="7"/>
    </row>
    <row r="70" spans="1:12" s="3" customFormat="1" x14ac:dyDescent="0.2">
      <c r="A70" s="379" t="s">
        <v>102</v>
      </c>
      <c r="B70" s="72" t="s">
        <v>103</v>
      </c>
      <c r="C70" s="73">
        <f>[12]B!C$211</f>
        <v>90</v>
      </c>
      <c r="D70" s="73">
        <f>[12]B!E211</f>
        <v>89</v>
      </c>
      <c r="E70" s="45">
        <f>[12]B!$AL$211</f>
        <v>6748870</v>
      </c>
      <c r="F70" s="7"/>
      <c r="G70" s="7"/>
      <c r="H70" s="7"/>
      <c r="I70" s="7"/>
      <c r="J70" s="7"/>
      <c r="K70" s="7"/>
      <c r="L70" s="7"/>
    </row>
    <row r="71" spans="1:12" s="3" customFormat="1" x14ac:dyDescent="0.2">
      <c r="A71" s="379" t="s">
        <v>104</v>
      </c>
      <c r="B71" s="72" t="s">
        <v>105</v>
      </c>
      <c r="C71" s="73">
        <f>[12]B!C$212</f>
        <v>0</v>
      </c>
      <c r="D71" s="73">
        <f>[12]B!E212</f>
        <v>0</v>
      </c>
      <c r="E71" s="45">
        <f>[12]B!$AL$212</f>
        <v>0</v>
      </c>
      <c r="F71" s="7"/>
      <c r="G71" s="7"/>
      <c r="H71" s="7"/>
      <c r="I71" s="7"/>
      <c r="J71" s="7"/>
      <c r="K71" s="7"/>
      <c r="L71" s="7"/>
    </row>
    <row r="72" spans="1:12" s="3" customFormat="1" x14ac:dyDescent="0.2">
      <c r="A72" s="379" t="s">
        <v>106</v>
      </c>
      <c r="B72" s="72" t="s">
        <v>107</v>
      </c>
      <c r="C72" s="73">
        <f>[12]B!C$213</f>
        <v>0</v>
      </c>
      <c r="D72" s="73">
        <f>[12]B!E213</f>
        <v>0</v>
      </c>
      <c r="E72" s="45">
        <f>[12]B!$AL$213</f>
        <v>0</v>
      </c>
      <c r="F72" s="7"/>
      <c r="G72" s="7"/>
      <c r="H72" s="7"/>
      <c r="I72" s="7"/>
      <c r="J72" s="7"/>
      <c r="K72" s="7"/>
      <c r="L72" s="7"/>
    </row>
    <row r="73" spans="1:12" s="3" customFormat="1" x14ac:dyDescent="0.2">
      <c r="A73" s="379" t="s">
        <v>108</v>
      </c>
      <c r="B73" s="72" t="s">
        <v>109</v>
      </c>
      <c r="C73" s="73">
        <f>[12]B!C$214</f>
        <v>0</v>
      </c>
      <c r="D73" s="73">
        <f>[12]B!E214</f>
        <v>0</v>
      </c>
      <c r="E73" s="45">
        <f>[12]B!$AL$214</f>
        <v>0</v>
      </c>
      <c r="F73" s="7"/>
      <c r="G73" s="7"/>
      <c r="H73" s="7"/>
      <c r="I73" s="7"/>
      <c r="J73" s="7"/>
      <c r="K73" s="7"/>
      <c r="L73" s="7"/>
    </row>
    <row r="74" spans="1:12" s="3" customFormat="1" x14ac:dyDescent="0.2">
      <c r="A74" s="379" t="s">
        <v>110</v>
      </c>
      <c r="B74" s="72" t="s">
        <v>111</v>
      </c>
      <c r="C74" s="73">
        <f>[12]B!C$215</f>
        <v>119</v>
      </c>
      <c r="D74" s="73">
        <f>[12]B!E215</f>
        <v>119</v>
      </c>
      <c r="E74" s="45">
        <f>[12]B!$AL$215</f>
        <v>7174510</v>
      </c>
      <c r="F74" s="7"/>
      <c r="G74" s="7"/>
      <c r="H74" s="7"/>
      <c r="I74" s="7"/>
      <c r="J74" s="7"/>
      <c r="K74" s="7"/>
      <c r="L74" s="7"/>
    </row>
    <row r="75" spans="1:12" s="3" customFormat="1" x14ac:dyDescent="0.2">
      <c r="A75" s="380" t="s">
        <v>112</v>
      </c>
      <c r="B75" s="75" t="s">
        <v>113</v>
      </c>
      <c r="C75" s="73">
        <f>[12]B!C$216</f>
        <v>709</v>
      </c>
      <c r="D75" s="73">
        <f>[12]B!E216</f>
        <v>709</v>
      </c>
      <c r="E75" s="45">
        <f>[12]B!$AL$216</f>
        <v>71197780</v>
      </c>
      <c r="F75" s="7"/>
      <c r="G75" s="7"/>
      <c r="H75" s="7"/>
      <c r="I75" s="7"/>
      <c r="J75" s="7"/>
      <c r="K75" s="7"/>
      <c r="L75" s="7"/>
    </row>
    <row r="76" spans="1:12" s="3" customFormat="1" x14ac:dyDescent="0.2">
      <c r="A76" s="381"/>
      <c r="B76" s="77" t="s">
        <v>79</v>
      </c>
      <c r="C76" s="78">
        <f>SUM(C60:C75)</f>
        <v>6123</v>
      </c>
      <c r="D76" s="78">
        <f>SUM(D60:D75)</f>
        <v>6109</v>
      </c>
      <c r="E76" s="79">
        <f>SUM(E60:E75)</f>
        <v>383764310</v>
      </c>
      <c r="F76" s="7"/>
      <c r="G76" s="7"/>
      <c r="H76" s="7"/>
      <c r="I76" s="7"/>
      <c r="J76" s="7"/>
      <c r="K76" s="7"/>
      <c r="L76" s="7"/>
    </row>
    <row r="77" spans="1:12" s="3" customFormat="1" x14ac:dyDescent="0.2">
      <c r="A77" s="80" t="s">
        <v>114</v>
      </c>
      <c r="B77" s="81"/>
      <c r="C77" s="82"/>
      <c r="D77" s="82"/>
      <c r="E77" s="83"/>
      <c r="F77" s="7"/>
      <c r="G77" s="7"/>
      <c r="H77" s="7"/>
      <c r="I77" s="7"/>
      <c r="J77" s="7"/>
      <c r="K77" s="7"/>
      <c r="L77" s="7"/>
    </row>
    <row r="78" spans="1:12" s="3" customFormat="1" ht="38.25" x14ac:dyDescent="0.2">
      <c r="A78" s="8" t="s">
        <v>3</v>
      </c>
      <c r="B78" s="84" t="s">
        <v>115</v>
      </c>
      <c r="C78" s="539" t="s">
        <v>5</v>
      </c>
      <c r="D78" s="85" t="s">
        <v>6</v>
      </c>
      <c r="E78" s="539" t="s">
        <v>7</v>
      </c>
      <c r="F78" s="7"/>
      <c r="G78" s="7"/>
      <c r="H78" s="7"/>
      <c r="I78" s="7"/>
      <c r="J78" s="7"/>
      <c r="K78" s="7"/>
      <c r="L78" s="7"/>
    </row>
    <row r="79" spans="1:12" s="3" customFormat="1" x14ac:dyDescent="0.2">
      <c r="A79" s="372">
        <v>3003001</v>
      </c>
      <c r="B79" s="86" t="s">
        <v>116</v>
      </c>
      <c r="C79" s="87">
        <f>+[12]B!C3170</f>
        <v>3</v>
      </c>
      <c r="D79" s="87">
        <f>+[12]B!E$3170</f>
        <v>3</v>
      </c>
      <c r="E79" s="453">
        <f>+[12]B!AL$3170</f>
        <v>26370</v>
      </c>
      <c r="F79" s="7"/>
      <c r="G79" s="7"/>
      <c r="H79" s="7"/>
      <c r="I79" s="7"/>
      <c r="J79" s="7"/>
      <c r="K79" s="7"/>
      <c r="L79" s="7"/>
    </row>
    <row r="80" spans="1:12" s="3" customFormat="1" x14ac:dyDescent="0.2">
      <c r="A80" s="362" t="s">
        <v>117</v>
      </c>
      <c r="B80" s="88" t="s">
        <v>118</v>
      </c>
      <c r="C80" s="89">
        <f>+[12]B!C3171</f>
        <v>0</v>
      </c>
      <c r="D80" s="89">
        <f>+[12]B!E$3171</f>
        <v>0</v>
      </c>
      <c r="E80" s="454">
        <f>+[12]B!AL$3171</f>
        <v>0</v>
      </c>
      <c r="F80" s="7"/>
      <c r="G80" s="7"/>
      <c r="H80" s="7"/>
      <c r="I80" s="7"/>
      <c r="J80" s="7"/>
      <c r="K80" s="7"/>
      <c r="L80" s="7"/>
    </row>
    <row r="81" spans="1:22" s="3" customFormat="1" x14ac:dyDescent="0.2">
      <c r="A81" s="362" t="s">
        <v>119</v>
      </c>
      <c r="B81" s="88" t="s">
        <v>120</v>
      </c>
      <c r="C81" s="89">
        <f>+[12]B!C3172</f>
        <v>2</v>
      </c>
      <c r="D81" s="89">
        <f>+[12]B!E$3172</f>
        <v>2</v>
      </c>
      <c r="E81" s="454">
        <f>+[12]B!AL$3172</f>
        <v>35240</v>
      </c>
      <c r="F81" s="7"/>
      <c r="G81" s="7"/>
      <c r="H81" s="7"/>
      <c r="I81" s="7"/>
      <c r="J81" s="7"/>
      <c r="K81" s="7"/>
      <c r="L81" s="7"/>
    </row>
    <row r="82" spans="1:22" s="3" customFormat="1" x14ac:dyDescent="0.2">
      <c r="A82" s="362" t="s">
        <v>121</v>
      </c>
      <c r="B82" s="88" t="s">
        <v>122</v>
      </c>
      <c r="C82" s="89">
        <f>+[12]B!C3173</f>
        <v>0</v>
      </c>
      <c r="D82" s="89">
        <f>+[12]B!E$3173</f>
        <v>0</v>
      </c>
      <c r="E82" s="454">
        <f>+[12]B!AL$3173</f>
        <v>0</v>
      </c>
      <c r="F82" s="7"/>
      <c r="G82" s="7"/>
      <c r="H82" s="7"/>
      <c r="I82" s="7"/>
      <c r="J82" s="7"/>
      <c r="K82" s="7"/>
      <c r="L82" s="7"/>
    </row>
    <row r="83" spans="1:22" s="3" customFormat="1" x14ac:dyDescent="0.2">
      <c r="A83" s="366" t="s">
        <v>123</v>
      </c>
      <c r="B83" s="90" t="s">
        <v>124</v>
      </c>
      <c r="C83" s="91">
        <f>+[12]B!C3174</f>
        <v>0</v>
      </c>
      <c r="D83" s="91">
        <f>+[12]B!E$3174</f>
        <v>0</v>
      </c>
      <c r="E83" s="455">
        <f>+[12]B!AL$3174</f>
        <v>0</v>
      </c>
      <c r="F83" s="7"/>
      <c r="G83" s="7"/>
      <c r="H83" s="7"/>
      <c r="I83" s="7"/>
      <c r="J83" s="7"/>
      <c r="K83" s="7"/>
      <c r="L83" s="7"/>
    </row>
    <row r="84" spans="1:22" s="3" customFormat="1" x14ac:dyDescent="0.2">
      <c r="A84" s="381"/>
      <c r="B84" s="92" t="s">
        <v>79</v>
      </c>
      <c r="C84" s="93">
        <f>SUM(C79:C83)</f>
        <v>5</v>
      </c>
      <c r="D84" s="93">
        <f>SUM(D79:D83)</f>
        <v>5</v>
      </c>
      <c r="E84" s="79">
        <f>SUM(E79:E83)</f>
        <v>61610</v>
      </c>
      <c r="F84" s="7"/>
      <c r="G84" s="7"/>
      <c r="H84" s="7"/>
      <c r="I84" s="7"/>
      <c r="J84" s="7"/>
      <c r="K84" s="7"/>
      <c r="L84" s="7"/>
    </row>
    <row r="85" spans="1:22" s="96" customFormat="1" ht="14.25" customHeight="1" x14ac:dyDescent="0.2">
      <c r="A85" s="574" t="s">
        <v>125</v>
      </c>
      <c r="B85" s="574"/>
      <c r="C85" s="94"/>
      <c r="D85" s="94"/>
      <c r="E85" s="95"/>
    </row>
    <row r="86" spans="1:22" s="3" customFormat="1" ht="38.25" x14ac:dyDescent="0.2">
      <c r="A86" s="8" t="s">
        <v>3</v>
      </c>
      <c r="B86" s="84" t="s">
        <v>126</v>
      </c>
      <c r="C86" s="539" t="s">
        <v>5</v>
      </c>
      <c r="D86" s="85" t="s">
        <v>6</v>
      </c>
      <c r="E86" s="539" t="s">
        <v>7</v>
      </c>
      <c r="F86" s="7"/>
      <c r="G86" s="7"/>
      <c r="H86" s="7"/>
      <c r="I86" s="7"/>
      <c r="J86" s="7"/>
      <c r="K86" s="7"/>
      <c r="L86" s="7"/>
    </row>
    <row r="87" spans="1:22" s="3" customFormat="1" x14ac:dyDescent="0.2">
      <c r="A87" s="372">
        <v>2401061</v>
      </c>
      <c r="B87" s="86" t="s">
        <v>127</v>
      </c>
      <c r="C87" s="87">
        <f>+[12]B!C2972</f>
        <v>140</v>
      </c>
      <c r="D87" s="87">
        <f>+[12]B!E$2972</f>
        <v>140</v>
      </c>
      <c r="E87" s="453">
        <f>+[12]B!AL$2972</f>
        <v>3288600</v>
      </c>
      <c r="F87" s="7"/>
      <c r="G87" s="7"/>
      <c r="H87" s="7"/>
      <c r="I87" s="7"/>
      <c r="J87" s="7"/>
      <c r="K87" s="7"/>
      <c r="L87" s="7"/>
    </row>
    <row r="88" spans="1:22" s="3" customFormat="1" x14ac:dyDescent="0.2">
      <c r="A88" s="362" t="s">
        <v>128</v>
      </c>
      <c r="B88" s="88" t="s">
        <v>129</v>
      </c>
      <c r="C88" s="89">
        <f>+[12]B!C2973</f>
        <v>205</v>
      </c>
      <c r="D88" s="89">
        <f>+[12]B!E$2973</f>
        <v>205</v>
      </c>
      <c r="E88" s="454">
        <f>+[12]B!AL$2973</f>
        <v>15147450</v>
      </c>
      <c r="F88" s="7"/>
      <c r="G88" s="7"/>
      <c r="H88" s="7"/>
      <c r="I88" s="7"/>
      <c r="J88" s="7"/>
      <c r="K88" s="7"/>
      <c r="L88" s="7"/>
    </row>
    <row r="89" spans="1:22" s="3" customFormat="1" x14ac:dyDescent="0.2">
      <c r="A89" s="362" t="s">
        <v>130</v>
      </c>
      <c r="B89" s="88" t="s">
        <v>131</v>
      </c>
      <c r="C89" s="89">
        <f>+[12]B!C$2974</f>
        <v>0</v>
      </c>
      <c r="D89" s="89">
        <f>+[12]B!E$2974</f>
        <v>0</v>
      </c>
      <c r="E89" s="454">
        <f>+[12]B!AL$2974</f>
        <v>0</v>
      </c>
      <c r="F89" s="7"/>
      <c r="G89" s="7"/>
      <c r="H89" s="7"/>
      <c r="I89" s="7"/>
      <c r="J89" s="7"/>
      <c r="K89" s="7"/>
      <c r="L89" s="7"/>
    </row>
    <row r="90" spans="1:22" s="3" customFormat="1" x14ac:dyDescent="0.2">
      <c r="A90" s="362" t="s">
        <v>132</v>
      </c>
      <c r="B90" s="88" t="s">
        <v>133</v>
      </c>
      <c r="C90" s="89">
        <f>+[12]B!C$2975</f>
        <v>459</v>
      </c>
      <c r="D90" s="89">
        <f>+[12]B!E$2975</f>
        <v>451</v>
      </c>
      <c r="E90" s="454">
        <f>+[12]B!AL$2975</f>
        <v>1456730</v>
      </c>
      <c r="F90" s="7"/>
      <c r="G90" s="7"/>
      <c r="H90" s="7"/>
      <c r="I90" s="7"/>
      <c r="J90" s="7"/>
      <c r="K90" s="7"/>
      <c r="L90" s="7"/>
    </row>
    <row r="91" spans="1:22" s="3" customFormat="1" x14ac:dyDescent="0.2">
      <c r="A91" s="362" t="s">
        <v>134</v>
      </c>
      <c r="B91" s="88" t="s">
        <v>135</v>
      </c>
      <c r="C91" s="89">
        <f>+[12]B!C$2976</f>
        <v>0</v>
      </c>
      <c r="D91" s="89">
        <f>+[12]B!E$2976</f>
        <v>0</v>
      </c>
      <c r="E91" s="454">
        <f>+[12]B!AL$2976</f>
        <v>0</v>
      </c>
      <c r="F91" s="7"/>
      <c r="G91" s="7"/>
      <c r="H91" s="7"/>
      <c r="I91" s="7"/>
      <c r="J91" s="7"/>
      <c r="K91" s="7"/>
      <c r="L91" s="7"/>
    </row>
    <row r="92" spans="1:22" s="3" customFormat="1" x14ac:dyDescent="0.2">
      <c r="A92" s="362" t="s">
        <v>136</v>
      </c>
      <c r="B92" s="88" t="s">
        <v>137</v>
      </c>
      <c r="C92" s="89">
        <f>+[12]B!C$2977</f>
        <v>0</v>
      </c>
      <c r="D92" s="89">
        <f>+[12]B!E$2977</f>
        <v>0</v>
      </c>
      <c r="E92" s="454">
        <f>+[12]B!AL$2977</f>
        <v>0</v>
      </c>
      <c r="F92" s="7"/>
      <c r="G92" s="7"/>
      <c r="H92" s="7"/>
      <c r="I92" s="7"/>
      <c r="J92" s="7"/>
      <c r="K92" s="7"/>
      <c r="L92" s="7"/>
      <c r="V92" s="97"/>
    </row>
    <row r="93" spans="1:22" s="3" customFormat="1" x14ac:dyDescent="0.2">
      <c r="A93" s="366" t="s">
        <v>138</v>
      </c>
      <c r="B93" s="90" t="s">
        <v>139</v>
      </c>
      <c r="C93" s="91">
        <f>+[12]B!C$2978</f>
        <v>0</v>
      </c>
      <c r="D93" s="91">
        <f>+[12]B!E$2978</f>
        <v>0</v>
      </c>
      <c r="E93" s="455">
        <f>+[12]B!AL$2978</f>
        <v>0</v>
      </c>
      <c r="F93" s="7"/>
      <c r="G93" s="7"/>
      <c r="H93" s="7"/>
      <c r="I93" s="7"/>
      <c r="J93" s="7"/>
      <c r="K93" s="7"/>
      <c r="L93" s="7"/>
      <c r="V93" s="97"/>
    </row>
    <row r="94" spans="1:22" s="3" customFormat="1" x14ac:dyDescent="0.2">
      <c r="A94" s="381"/>
      <c r="B94" s="92" t="s">
        <v>79</v>
      </c>
      <c r="C94" s="98">
        <f>SUM(C87:C93)</f>
        <v>804</v>
      </c>
      <c r="D94" s="98">
        <f>SUM(D87:D93)</f>
        <v>796</v>
      </c>
      <c r="E94" s="79">
        <f>SUM(E87:E93)</f>
        <v>19892780</v>
      </c>
      <c r="F94" s="7"/>
      <c r="G94" s="7"/>
      <c r="H94" s="7"/>
      <c r="I94" s="7"/>
      <c r="J94" s="7"/>
      <c r="K94" s="7"/>
      <c r="L94" s="7"/>
      <c r="V94" s="97"/>
    </row>
    <row r="95" spans="1:22" s="102" customFormat="1" x14ac:dyDescent="0.2">
      <c r="A95" s="573" t="s">
        <v>140</v>
      </c>
      <c r="B95" s="573"/>
      <c r="C95" s="99"/>
      <c r="D95" s="99"/>
      <c r="E95" s="67"/>
      <c r="F95" s="382"/>
      <c r="G95" s="382"/>
      <c r="H95" s="382"/>
      <c r="I95" s="382"/>
      <c r="J95" s="382"/>
      <c r="K95" s="382"/>
      <c r="L95" s="382"/>
      <c r="M95" s="382"/>
      <c r="N95" s="382"/>
      <c r="O95" s="101"/>
      <c r="V95" s="103"/>
    </row>
    <row r="96" spans="1:22" ht="38.25" x14ac:dyDescent="0.2">
      <c r="A96" s="8" t="s">
        <v>3</v>
      </c>
      <c r="B96" s="8" t="s">
        <v>4</v>
      </c>
      <c r="C96" s="539" t="s">
        <v>5</v>
      </c>
      <c r="D96" s="85" t="s">
        <v>6</v>
      </c>
      <c r="E96" s="539" t="s">
        <v>7</v>
      </c>
      <c r="F96" s="383"/>
      <c r="G96" s="383"/>
      <c r="H96" s="383"/>
      <c r="I96" s="383"/>
      <c r="J96" s="383"/>
      <c r="K96" s="383"/>
      <c r="L96" s="383"/>
      <c r="M96" s="383"/>
      <c r="N96" s="383"/>
      <c r="O96" s="105"/>
      <c r="V96" s="106"/>
    </row>
    <row r="97" spans="1:22" x14ac:dyDescent="0.2">
      <c r="A97" s="372">
        <v>2004103</v>
      </c>
      <c r="B97" s="86" t="s">
        <v>141</v>
      </c>
      <c r="C97" s="107">
        <f>+[12]B!C2653</f>
        <v>68</v>
      </c>
      <c r="D97" s="107">
        <f>[12]B!$E$2653</f>
        <v>59</v>
      </c>
      <c r="E97" s="44">
        <f>[12]B!$AL$2653</f>
        <v>9696650</v>
      </c>
      <c r="F97" s="383"/>
      <c r="G97" s="383"/>
      <c r="H97" s="383"/>
      <c r="I97" s="383"/>
      <c r="J97" s="383"/>
      <c r="K97" s="383"/>
      <c r="L97" s="383"/>
      <c r="M97" s="383"/>
      <c r="N97" s="383"/>
      <c r="O97" s="105"/>
      <c r="V97" s="106"/>
    </row>
    <row r="98" spans="1:22" x14ac:dyDescent="0.2">
      <c r="A98" s="366" t="s">
        <v>142</v>
      </c>
      <c r="B98" s="90" t="s">
        <v>143</v>
      </c>
      <c r="C98" s="108">
        <f>+[12]B!C2654</f>
        <v>0</v>
      </c>
      <c r="D98" s="108">
        <f>[12]B!$E$2654</f>
        <v>0</v>
      </c>
      <c r="E98" s="45">
        <f>[12]B!$AL$2654</f>
        <v>0</v>
      </c>
      <c r="F98" s="383"/>
      <c r="G98" s="383"/>
      <c r="H98" s="383"/>
      <c r="I98" s="383"/>
      <c r="J98" s="383"/>
      <c r="K98" s="383"/>
      <c r="L98" s="383"/>
      <c r="M98" s="383"/>
      <c r="N98" s="383"/>
      <c r="O98" s="105"/>
      <c r="V98" s="106"/>
    </row>
    <row r="99" spans="1:22" x14ac:dyDescent="0.2">
      <c r="A99" s="381"/>
      <c r="B99" s="92" t="s">
        <v>79</v>
      </c>
      <c r="C99" s="93">
        <f>SUM(C97:C98)</f>
        <v>68</v>
      </c>
      <c r="D99" s="93">
        <f>SUM(D97:D98)</f>
        <v>59</v>
      </c>
      <c r="E99" s="79">
        <f>SUM(E97:E98)</f>
        <v>9696650</v>
      </c>
      <c r="F99" s="383"/>
      <c r="G99" s="383"/>
      <c r="H99" s="383"/>
      <c r="I99" s="383"/>
      <c r="J99" s="383"/>
      <c r="K99" s="383"/>
      <c r="L99" s="383"/>
      <c r="M99" s="383"/>
      <c r="N99" s="383"/>
      <c r="O99" s="105"/>
      <c r="V99" s="106"/>
    </row>
    <row r="100" spans="1:22" s="102" customFormat="1" x14ac:dyDescent="0.2">
      <c r="A100" s="573" t="s">
        <v>144</v>
      </c>
      <c r="B100" s="573"/>
      <c r="C100" s="66"/>
      <c r="D100" s="66"/>
      <c r="E100" s="67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101"/>
      <c r="V100" s="109"/>
    </row>
    <row r="101" spans="1:22" ht="38.25" x14ac:dyDescent="0.2">
      <c r="A101" s="8"/>
      <c r="B101" s="8" t="s">
        <v>145</v>
      </c>
      <c r="C101" s="539" t="s">
        <v>5</v>
      </c>
      <c r="D101" s="85" t="s">
        <v>6</v>
      </c>
      <c r="E101" s="539" t="s">
        <v>7</v>
      </c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105"/>
    </row>
    <row r="102" spans="1:22" x14ac:dyDescent="0.2">
      <c r="A102" s="384" t="s">
        <v>146</v>
      </c>
      <c r="B102" s="86" t="s">
        <v>147</v>
      </c>
      <c r="C102" s="111">
        <f>[12]B!$C$2997</f>
        <v>1043</v>
      </c>
      <c r="D102" s="111">
        <f>[12]B!$E$2997</f>
        <v>1043</v>
      </c>
      <c r="E102" s="44">
        <f>[12]B!$AL$2997</f>
        <v>4519460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105"/>
    </row>
    <row r="103" spans="1:22" x14ac:dyDescent="0.2">
      <c r="A103" s="386" t="s">
        <v>148</v>
      </c>
      <c r="B103" s="88" t="s">
        <v>149</v>
      </c>
      <c r="C103" s="111">
        <f>+[12]B!$C$3016</f>
        <v>671</v>
      </c>
      <c r="D103" s="111">
        <f>[12]B!$E$3016</f>
        <v>671</v>
      </c>
      <c r="E103" s="45">
        <f>[12]B!$AL$3016</f>
        <v>5432100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105"/>
    </row>
    <row r="104" spans="1:22" x14ac:dyDescent="0.2">
      <c r="A104" s="386" t="s">
        <v>150</v>
      </c>
      <c r="B104" s="114" t="s">
        <v>151</v>
      </c>
      <c r="C104" s="111">
        <f>[12]B!$C$3034</f>
        <v>317</v>
      </c>
      <c r="D104" s="111">
        <f>[12]B!$E$3034</f>
        <v>317</v>
      </c>
      <c r="E104" s="45">
        <f>[12]B!$AL$3034</f>
        <v>2934460</v>
      </c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105"/>
    </row>
    <row r="105" spans="1:22" x14ac:dyDescent="0.2">
      <c r="A105" s="386" t="s">
        <v>152</v>
      </c>
      <c r="B105" s="88" t="s">
        <v>153</v>
      </c>
      <c r="C105" s="111">
        <f>[12]B!$C$3066</f>
        <v>126</v>
      </c>
      <c r="D105" s="111">
        <f>[12]B!$E$3066</f>
        <v>126</v>
      </c>
      <c r="E105" s="45">
        <f>[12]B!$AL$3066</f>
        <v>12021560</v>
      </c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105"/>
    </row>
    <row r="106" spans="1:22" x14ac:dyDescent="0.2">
      <c r="A106" s="386" t="s">
        <v>154</v>
      </c>
      <c r="B106" s="88" t="s">
        <v>155</v>
      </c>
      <c r="C106" s="111">
        <f>[12]B!C3094</f>
        <v>124</v>
      </c>
      <c r="D106" s="111">
        <f>[12]B!I3094</f>
        <v>105</v>
      </c>
      <c r="E106" s="45">
        <f>[12]B!AL3094</f>
        <v>3959300</v>
      </c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105"/>
    </row>
    <row r="107" spans="1:22" x14ac:dyDescent="0.2">
      <c r="A107" s="366"/>
      <c r="B107" s="90" t="s">
        <v>156</v>
      </c>
      <c r="C107" s="115">
        <f>[12]B!$C$3155</f>
        <v>1</v>
      </c>
      <c r="D107" s="116"/>
      <c r="E107" s="117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105"/>
    </row>
    <row r="108" spans="1:22" x14ac:dyDescent="0.2">
      <c r="A108" s="381"/>
      <c r="B108" s="92" t="s">
        <v>157</v>
      </c>
      <c r="C108" s="118">
        <f>SUM(C102:C107)</f>
        <v>2282</v>
      </c>
      <c r="D108" s="118">
        <f>SUM(D102:D106)</f>
        <v>2262</v>
      </c>
      <c r="E108" s="79">
        <f>SUM(E102:E106)</f>
        <v>28866880</v>
      </c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105"/>
    </row>
    <row r="109" spans="1:22" s="123" customFormat="1" x14ac:dyDescent="0.2">
      <c r="A109" s="119" t="s">
        <v>158</v>
      </c>
      <c r="B109" s="120"/>
      <c r="C109" s="121"/>
      <c r="D109" s="121"/>
      <c r="E109" s="122"/>
    </row>
    <row r="110" spans="1:22" s="123" customFormat="1" ht="38.25" x14ac:dyDescent="0.2">
      <c r="A110" s="8" t="s">
        <v>3</v>
      </c>
      <c r="B110" s="8" t="s">
        <v>4</v>
      </c>
      <c r="C110" s="85" t="s">
        <v>159</v>
      </c>
      <c r="D110" s="85" t="s">
        <v>6</v>
      </c>
      <c r="E110" s="539" t="s">
        <v>7</v>
      </c>
    </row>
    <row r="111" spans="1:22" s="123" customFormat="1" x14ac:dyDescent="0.2">
      <c r="A111" s="372">
        <v>3001001</v>
      </c>
      <c r="B111" s="86" t="s">
        <v>160</v>
      </c>
      <c r="C111" s="124">
        <f>+[12]B!C$3158</f>
        <v>392</v>
      </c>
      <c r="D111" s="124">
        <f>+[12]B!E$3158</f>
        <v>392</v>
      </c>
      <c r="E111" s="45">
        <f>[12]B!AL3158</f>
        <v>9647120</v>
      </c>
    </row>
    <row r="112" spans="1:22" s="123" customFormat="1" x14ac:dyDescent="0.2">
      <c r="A112" s="366" t="s">
        <v>161</v>
      </c>
      <c r="B112" s="90" t="s">
        <v>162</v>
      </c>
      <c r="C112" s="125">
        <f>+[12]B!C$3159</f>
        <v>53</v>
      </c>
      <c r="D112" s="125">
        <f>+[12]B!E$3159</f>
        <v>53</v>
      </c>
      <c r="E112" s="45">
        <f>[12]B!AL3159</f>
        <v>16350500</v>
      </c>
    </row>
    <row r="113" spans="1:19" s="123" customFormat="1" x14ac:dyDescent="0.2">
      <c r="A113" s="381"/>
      <c r="B113" s="92" t="s">
        <v>157</v>
      </c>
      <c r="C113" s="126">
        <f>SUM(C111:C112)</f>
        <v>445</v>
      </c>
      <c r="D113" s="126">
        <f>SUM(D111:D112)</f>
        <v>445</v>
      </c>
      <c r="E113" s="127">
        <f>SUM(E111:E112)</f>
        <v>25997620</v>
      </c>
    </row>
    <row r="114" spans="1:19" s="123" customFormat="1" x14ac:dyDescent="0.2">
      <c r="A114" s="80" t="s">
        <v>163</v>
      </c>
      <c r="B114" s="128"/>
      <c r="C114" s="66"/>
      <c r="D114" s="66"/>
      <c r="E114" s="67"/>
    </row>
    <row r="115" spans="1:19" s="123" customFormat="1" ht="38.25" x14ac:dyDescent="0.2">
      <c r="A115" s="8" t="s">
        <v>3</v>
      </c>
      <c r="B115" s="84" t="s">
        <v>4</v>
      </c>
      <c r="C115" s="85" t="s">
        <v>159</v>
      </c>
      <c r="D115" s="85" t="s">
        <v>6</v>
      </c>
      <c r="E115" s="539" t="s">
        <v>7</v>
      </c>
    </row>
    <row r="116" spans="1:19" s="123" customFormat="1" x14ac:dyDescent="0.2">
      <c r="A116" s="381" t="s">
        <v>164</v>
      </c>
      <c r="B116" s="90" t="s">
        <v>165</v>
      </c>
      <c r="C116" s="129">
        <f>+[12]B!$C$1224</f>
        <v>1261</v>
      </c>
      <c r="D116" s="129">
        <f>[12]B!$E$1224</f>
        <v>1210</v>
      </c>
      <c r="E116" s="127">
        <f>[12]B!$AL$1224</f>
        <v>6932660</v>
      </c>
    </row>
    <row r="117" spans="1:19" x14ac:dyDescent="0.2">
      <c r="A117" s="3" t="s">
        <v>166</v>
      </c>
    </row>
    <row r="118" spans="1:19" ht="14.25" customHeight="1" x14ac:dyDescent="0.2">
      <c r="A118" s="575" t="s">
        <v>167</v>
      </c>
      <c r="B118" s="576"/>
      <c r="C118" s="581" t="s">
        <v>157</v>
      </c>
      <c r="D118" s="613" t="s">
        <v>168</v>
      </c>
      <c r="E118" s="614"/>
      <c r="F118" s="614"/>
      <c r="G118" s="614"/>
      <c r="H118" s="615" t="s">
        <v>169</v>
      </c>
      <c r="I118" s="616"/>
      <c r="J118" s="617"/>
      <c r="K118" s="618" t="s">
        <v>170</v>
      </c>
      <c r="L118" s="619"/>
      <c r="M118" s="620"/>
      <c r="N118" s="621" t="s">
        <v>171</v>
      </c>
      <c r="O118" s="750" t="s">
        <v>172</v>
      </c>
      <c r="P118" s="751"/>
      <c r="Q118" s="593" t="s">
        <v>173</v>
      </c>
      <c r="R118" s="593" t="s">
        <v>174</v>
      </c>
      <c r="S118" s="596" t="s">
        <v>7</v>
      </c>
    </row>
    <row r="119" spans="1:19" ht="14.25" customHeight="1" x14ac:dyDescent="0.2">
      <c r="A119" s="577"/>
      <c r="B119" s="578"/>
      <c r="C119" s="582"/>
      <c r="D119" s="599" t="s">
        <v>175</v>
      </c>
      <c r="E119" s="601" t="s">
        <v>176</v>
      </c>
      <c r="F119" s="602"/>
      <c r="G119" s="603" t="s">
        <v>177</v>
      </c>
      <c r="H119" s="605" t="s">
        <v>178</v>
      </c>
      <c r="I119" s="607" t="s">
        <v>179</v>
      </c>
      <c r="J119" s="609" t="s">
        <v>180</v>
      </c>
      <c r="K119" s="611" t="s">
        <v>181</v>
      </c>
      <c r="L119" s="612" t="s">
        <v>182</v>
      </c>
      <c r="M119" s="626" t="s">
        <v>183</v>
      </c>
      <c r="N119" s="622"/>
      <c r="O119" s="759" t="s">
        <v>184</v>
      </c>
      <c r="P119" s="751" t="s">
        <v>185</v>
      </c>
      <c r="Q119" s="594"/>
      <c r="R119" s="594"/>
      <c r="S119" s="597"/>
    </row>
    <row r="120" spans="1:19" x14ac:dyDescent="0.2">
      <c r="A120" s="579"/>
      <c r="B120" s="580"/>
      <c r="C120" s="583"/>
      <c r="D120" s="600"/>
      <c r="E120" s="456" t="s">
        <v>186</v>
      </c>
      <c r="F120" s="130" t="s">
        <v>187</v>
      </c>
      <c r="G120" s="604"/>
      <c r="H120" s="606"/>
      <c r="I120" s="608"/>
      <c r="J120" s="610"/>
      <c r="K120" s="611"/>
      <c r="L120" s="612"/>
      <c r="M120" s="626"/>
      <c r="N120" s="623"/>
      <c r="O120" s="759"/>
      <c r="P120" s="751"/>
      <c r="Q120" s="595"/>
      <c r="R120" s="595"/>
      <c r="S120" s="598"/>
    </row>
    <row r="121" spans="1:19" s="134" customFormat="1" x14ac:dyDescent="0.25">
      <c r="A121" s="584" t="s">
        <v>188</v>
      </c>
      <c r="B121" s="585"/>
      <c r="C121" s="132">
        <f>+C122+C123+C124+C125+C126+C127+C131+C132+C133</f>
        <v>123386</v>
      </c>
      <c r="D121" s="132">
        <f t="shared" ref="D121:P121" si="0">+D122+D123+D124+D125+D126+D127+D131+D132+D133</f>
        <v>122199</v>
      </c>
      <c r="E121" s="26">
        <f t="shared" si="0"/>
        <v>122199</v>
      </c>
      <c r="F121" s="457">
        <f t="shared" si="0"/>
        <v>0</v>
      </c>
      <c r="G121" s="458">
        <f t="shared" si="0"/>
        <v>1187</v>
      </c>
      <c r="H121" s="26">
        <f t="shared" si="0"/>
        <v>35452</v>
      </c>
      <c r="I121" s="26">
        <f t="shared" si="0"/>
        <v>46936</v>
      </c>
      <c r="J121" s="26">
        <f t="shared" si="0"/>
        <v>40998</v>
      </c>
      <c r="K121" s="26">
        <f t="shared" si="0"/>
        <v>0</v>
      </c>
      <c r="L121" s="26">
        <f t="shared" si="0"/>
        <v>0</v>
      </c>
      <c r="M121" s="459">
        <f t="shared" si="0"/>
        <v>0</v>
      </c>
      <c r="N121" s="26">
        <f t="shared" si="0"/>
        <v>0</v>
      </c>
      <c r="O121" s="26">
        <f t="shared" si="0"/>
        <v>0</v>
      </c>
      <c r="P121" s="26">
        <f t="shared" si="0"/>
        <v>578</v>
      </c>
      <c r="Q121" s="457">
        <f>+Q122+Q123+Q124+Q125+Q126+Q127+Q131+Q132+Q133</f>
        <v>0</v>
      </c>
      <c r="R121" s="132">
        <v>0</v>
      </c>
      <c r="S121" s="133">
        <f>SUM(S122:S126,S127,S131:S133)</f>
        <v>368449290</v>
      </c>
    </row>
    <row r="122" spans="1:19" x14ac:dyDescent="0.2">
      <c r="A122" s="135" t="s">
        <v>189</v>
      </c>
      <c r="B122" s="136" t="s">
        <v>190</v>
      </c>
      <c r="C122" s="137">
        <f>[12]B!C300</f>
        <v>48553</v>
      </c>
      <c r="D122" s="137">
        <f>[12]B!D300</f>
        <v>47789</v>
      </c>
      <c r="E122" s="137">
        <f>[12]B!E300</f>
        <v>47789</v>
      </c>
      <c r="F122" s="460">
        <f>[12]B!F300</f>
        <v>0</v>
      </c>
      <c r="G122" s="461">
        <f>[12]B!G300</f>
        <v>764</v>
      </c>
      <c r="H122" s="137">
        <f>[12]B!AA300</f>
        <v>17898</v>
      </c>
      <c r="I122" s="137">
        <f>[12]B!AB300</f>
        <v>11920</v>
      </c>
      <c r="J122" s="137">
        <f>[12]B!AC300</f>
        <v>18735</v>
      </c>
      <c r="K122" s="137">
        <f>[12]B!AD300</f>
        <v>0</v>
      </c>
      <c r="L122" s="137">
        <f>[12]B!AE300</f>
        <v>0</v>
      </c>
      <c r="M122" s="461">
        <f>[12]B!AF300</f>
        <v>0</v>
      </c>
      <c r="N122" s="137">
        <f>[12]B!AG300</f>
        <v>0</v>
      </c>
      <c r="O122" s="137">
        <f>[12]B!AH300</f>
        <v>0</v>
      </c>
      <c r="P122" s="137">
        <f>[12]B!AI300</f>
        <v>5</v>
      </c>
      <c r="Q122" s="460">
        <f>[12]B!AJ300</f>
        <v>0</v>
      </c>
      <c r="R122" s="138"/>
      <c r="S122" s="139">
        <f>[12]B!$AL$300</f>
        <v>90892910</v>
      </c>
    </row>
    <row r="123" spans="1:19" x14ac:dyDescent="0.2">
      <c r="A123" s="140" t="s">
        <v>191</v>
      </c>
      <c r="B123" s="544" t="s">
        <v>192</v>
      </c>
      <c r="C123" s="142">
        <f>[12]B!C381</f>
        <v>56284</v>
      </c>
      <c r="D123" s="142">
        <f>[12]B!D381</f>
        <v>55941</v>
      </c>
      <c r="E123" s="142">
        <f>[12]B!E381</f>
        <v>55941</v>
      </c>
      <c r="F123" s="462">
        <f>[12]B!F381</f>
        <v>0</v>
      </c>
      <c r="G123" s="463">
        <f>[12]B!G381</f>
        <v>343</v>
      </c>
      <c r="H123" s="142">
        <f>[12]B!AA381</f>
        <v>14863</v>
      </c>
      <c r="I123" s="142">
        <f>[12]B!AB381</f>
        <v>23079</v>
      </c>
      <c r="J123" s="142">
        <f>[12]B!AC381</f>
        <v>18342</v>
      </c>
      <c r="K123" s="142">
        <f>[12]B!AD381</f>
        <v>0</v>
      </c>
      <c r="L123" s="142">
        <f>[12]B!AE381</f>
        <v>0</v>
      </c>
      <c r="M123" s="463">
        <f>[12]B!AF381</f>
        <v>0</v>
      </c>
      <c r="N123" s="142">
        <f>[12]B!AG381</f>
        <v>0</v>
      </c>
      <c r="O123" s="142">
        <f>[12]B!AH381</f>
        <v>0</v>
      </c>
      <c r="P123" s="142">
        <f>[12]B!AI381</f>
        <v>130</v>
      </c>
      <c r="Q123" s="462">
        <f>[12]B!AJ381</f>
        <v>0</v>
      </c>
      <c r="R123" s="143"/>
      <c r="S123" s="144">
        <f>[12]B!$AL$381</f>
        <v>95671430</v>
      </c>
    </row>
    <row r="124" spans="1:19" x14ac:dyDescent="0.2">
      <c r="A124" s="140" t="s">
        <v>193</v>
      </c>
      <c r="B124" s="544" t="s">
        <v>194</v>
      </c>
      <c r="C124" s="142">
        <f>[12]B!C427</f>
        <v>3696</v>
      </c>
      <c r="D124" s="142">
        <f>[12]B!D427</f>
        <v>3684</v>
      </c>
      <c r="E124" s="142">
        <f>[12]B!E427</f>
        <v>3684</v>
      </c>
      <c r="F124" s="462">
        <f>[12]B!F427</f>
        <v>0</v>
      </c>
      <c r="G124" s="463">
        <f>[12]B!G427</f>
        <v>12</v>
      </c>
      <c r="H124" s="142">
        <f>[12]B!AA427</f>
        <v>250</v>
      </c>
      <c r="I124" s="142">
        <f>[12]B!AB427</f>
        <v>3395</v>
      </c>
      <c r="J124" s="142">
        <f>[12]B!AC427</f>
        <v>51</v>
      </c>
      <c r="K124" s="142">
        <f>[12]B!AD427</f>
        <v>0</v>
      </c>
      <c r="L124" s="142">
        <f>[12]B!AE427</f>
        <v>0</v>
      </c>
      <c r="M124" s="463">
        <f>[12]B!AF427</f>
        <v>0</v>
      </c>
      <c r="N124" s="142">
        <f>[12]B!AG427</f>
        <v>0</v>
      </c>
      <c r="O124" s="142">
        <f>[12]B!AH427</f>
        <v>0</v>
      </c>
      <c r="P124" s="142">
        <f>[12]B!AI427</f>
        <v>32</v>
      </c>
      <c r="Q124" s="462">
        <f>[12]B!AJ427</f>
        <v>0</v>
      </c>
      <c r="R124" s="143"/>
      <c r="S124" s="144">
        <f>[12]B!$AL$427</f>
        <v>18560410</v>
      </c>
    </row>
    <row r="125" spans="1:19" x14ac:dyDescent="0.2">
      <c r="A125" s="140" t="s">
        <v>195</v>
      </c>
      <c r="B125" s="544" t="s">
        <v>196</v>
      </c>
      <c r="C125" s="142">
        <f>[12]B!C442</f>
        <v>0</v>
      </c>
      <c r="D125" s="142">
        <f>[12]B!D442</f>
        <v>0</v>
      </c>
      <c r="E125" s="142">
        <f>[12]B!E442</f>
        <v>0</v>
      </c>
      <c r="F125" s="462">
        <f>[12]B!F442</f>
        <v>0</v>
      </c>
      <c r="G125" s="463">
        <f>[12]B!G442</f>
        <v>0</v>
      </c>
      <c r="H125" s="142">
        <f>[12]B!AA442</f>
        <v>0</v>
      </c>
      <c r="I125" s="142">
        <f>[12]B!AB442</f>
        <v>0</v>
      </c>
      <c r="J125" s="142">
        <f>[12]B!AC442</f>
        <v>0</v>
      </c>
      <c r="K125" s="142">
        <f>[12]B!AD442</f>
        <v>0</v>
      </c>
      <c r="L125" s="142">
        <f>[12]B!AE442</f>
        <v>0</v>
      </c>
      <c r="M125" s="463">
        <f>[12]B!AF442</f>
        <v>0</v>
      </c>
      <c r="N125" s="142">
        <f>[12]B!AG442</f>
        <v>0</v>
      </c>
      <c r="O125" s="142">
        <f>[12]B!AH442</f>
        <v>0</v>
      </c>
      <c r="P125" s="142">
        <f>[12]B!AI442</f>
        <v>1</v>
      </c>
      <c r="Q125" s="462">
        <f>[12]B!AJ442</f>
        <v>0</v>
      </c>
      <c r="R125" s="145"/>
      <c r="S125" s="142">
        <f>[12]B!AL442</f>
        <v>0</v>
      </c>
    </row>
    <row r="126" spans="1:19" x14ac:dyDescent="0.2">
      <c r="A126" s="146" t="s">
        <v>197</v>
      </c>
      <c r="B126" s="147" t="s">
        <v>198</v>
      </c>
      <c r="C126" s="148">
        <f>[12]B!C522</f>
        <v>3776</v>
      </c>
      <c r="D126" s="148">
        <f>[12]B!D522</f>
        <v>3749</v>
      </c>
      <c r="E126" s="148">
        <f>[12]B!E522</f>
        <v>3749</v>
      </c>
      <c r="F126" s="464">
        <f>[12]B!F522</f>
        <v>0</v>
      </c>
      <c r="G126" s="465">
        <f>[12]B!G522</f>
        <v>27</v>
      </c>
      <c r="H126" s="148">
        <f>[12]B!AA522</f>
        <v>1124</v>
      </c>
      <c r="I126" s="148">
        <f>[12]B!AB522</f>
        <v>1127</v>
      </c>
      <c r="J126" s="148">
        <f>[12]B!AC522</f>
        <v>1525</v>
      </c>
      <c r="K126" s="148">
        <f>[12]B!AD522</f>
        <v>0</v>
      </c>
      <c r="L126" s="148">
        <f>[12]B!AE522</f>
        <v>0</v>
      </c>
      <c r="M126" s="465">
        <f>[12]B!AF522</f>
        <v>0</v>
      </c>
      <c r="N126" s="148">
        <f>[12]B!AG522</f>
        <v>0</v>
      </c>
      <c r="O126" s="148">
        <f>[12]B!AH522</f>
        <v>0</v>
      </c>
      <c r="P126" s="148">
        <f>[12]B!AI522</f>
        <v>342</v>
      </c>
      <c r="Q126" s="464">
        <f>[12]B!AJ522</f>
        <v>0</v>
      </c>
      <c r="R126" s="149"/>
      <c r="S126" s="145">
        <f>[12]B!$AL$522</f>
        <v>22742140</v>
      </c>
    </row>
    <row r="127" spans="1:19" x14ac:dyDescent="0.2">
      <c r="A127" s="586" t="s">
        <v>199</v>
      </c>
      <c r="B127" s="4" t="s">
        <v>200</v>
      </c>
      <c r="C127" s="150">
        <f>SUM(C128:C130)</f>
        <v>7254</v>
      </c>
      <c r="D127" s="151">
        <f>SUM(D128:D130)</f>
        <v>7236</v>
      </c>
      <c r="E127" s="151">
        <f t="shared" ref="E127:P127" si="1">SUM(E128:E130)</f>
        <v>7236</v>
      </c>
      <c r="F127" s="466">
        <f t="shared" si="1"/>
        <v>0</v>
      </c>
      <c r="G127" s="154">
        <f t="shared" si="1"/>
        <v>18</v>
      </c>
      <c r="H127" s="151">
        <f t="shared" si="1"/>
        <v>1026</v>
      </c>
      <c r="I127" s="151">
        <f t="shared" si="1"/>
        <v>5020</v>
      </c>
      <c r="J127" s="151">
        <f t="shared" si="1"/>
        <v>1208</v>
      </c>
      <c r="K127" s="151">
        <f t="shared" si="1"/>
        <v>0</v>
      </c>
      <c r="L127" s="151">
        <f t="shared" si="1"/>
        <v>0</v>
      </c>
      <c r="M127" s="467">
        <f t="shared" si="1"/>
        <v>0</v>
      </c>
      <c r="N127" s="151">
        <f t="shared" si="1"/>
        <v>0</v>
      </c>
      <c r="O127" s="151">
        <f t="shared" si="1"/>
        <v>0</v>
      </c>
      <c r="P127" s="151">
        <f t="shared" si="1"/>
        <v>40</v>
      </c>
      <c r="Q127" s="155">
        <f>SUM(Q128:Q130)</f>
        <v>0</v>
      </c>
      <c r="R127" s="156">
        <v>0</v>
      </c>
      <c r="S127" s="157">
        <f>SUM(S128:S130)</f>
        <v>133401020</v>
      </c>
    </row>
    <row r="128" spans="1:19" x14ac:dyDescent="0.2">
      <c r="A128" s="586"/>
      <c r="B128" s="158" t="s">
        <v>201</v>
      </c>
      <c r="C128" s="137">
        <f>[12]B!C582</f>
        <v>3893</v>
      </c>
      <c r="D128" s="137">
        <f>[12]B!D582</f>
        <v>3882</v>
      </c>
      <c r="E128" s="137">
        <f>[12]B!E582</f>
        <v>3882</v>
      </c>
      <c r="F128" s="460">
        <f>[12]B!F582</f>
        <v>0</v>
      </c>
      <c r="G128" s="461">
        <f>[12]B!G582</f>
        <v>11</v>
      </c>
      <c r="H128" s="137">
        <f>[12]B!AA582</f>
        <v>814</v>
      </c>
      <c r="I128" s="137">
        <f>[12]B!AB582</f>
        <v>2612</v>
      </c>
      <c r="J128" s="137">
        <f>[12]B!AC582</f>
        <v>467</v>
      </c>
      <c r="K128" s="137">
        <f>[12]B!AD582</f>
        <v>0</v>
      </c>
      <c r="L128" s="137">
        <f>[12]B!AE582</f>
        <v>0</v>
      </c>
      <c r="M128" s="461">
        <f>[12]B!AF582</f>
        <v>0</v>
      </c>
      <c r="N128" s="137">
        <f>[12]B!AG582</f>
        <v>0</v>
      </c>
      <c r="O128" s="137">
        <f>[12]B!AH582</f>
        <v>0</v>
      </c>
      <c r="P128" s="137">
        <f>[12]B!AI582</f>
        <v>11</v>
      </c>
      <c r="Q128" s="460">
        <f>[12]B!AJ582</f>
        <v>0</v>
      </c>
      <c r="R128" s="138"/>
      <c r="S128" s="139">
        <f>[12]B!$AL$582</f>
        <v>15691060</v>
      </c>
    </row>
    <row r="129" spans="1:19" x14ac:dyDescent="0.2">
      <c r="A129" s="586"/>
      <c r="B129" s="523" t="s">
        <v>202</v>
      </c>
      <c r="C129" s="142">
        <f>[12]B!C602</f>
        <v>38</v>
      </c>
      <c r="D129" s="142">
        <f>[12]B!D602</f>
        <v>38</v>
      </c>
      <c r="E129" s="142">
        <f>[12]B!E602</f>
        <v>38</v>
      </c>
      <c r="F129" s="462">
        <f>[12]B!F602</f>
        <v>0</v>
      </c>
      <c r="G129" s="463">
        <f>[12]B!G602</f>
        <v>0</v>
      </c>
      <c r="H129" s="142">
        <f>[12]B!AA602</f>
        <v>0</v>
      </c>
      <c r="I129" s="142">
        <f>[12]B!AB602</f>
        <v>38</v>
      </c>
      <c r="J129" s="142">
        <f>[12]B!AC602</f>
        <v>0</v>
      </c>
      <c r="K129" s="142">
        <f>[12]B!AD602</f>
        <v>0</v>
      </c>
      <c r="L129" s="142">
        <f>[12]B!AE602</f>
        <v>0</v>
      </c>
      <c r="M129" s="463">
        <f>[12]B!AF602</f>
        <v>0</v>
      </c>
      <c r="N129" s="142">
        <f>[12]B!AG602</f>
        <v>0</v>
      </c>
      <c r="O129" s="142">
        <f>[12]B!AH602</f>
        <v>0</v>
      </c>
      <c r="P129" s="142">
        <f>[12]B!AI602</f>
        <v>0</v>
      </c>
      <c r="Q129" s="462">
        <f>[12]B!AJ602</f>
        <v>0</v>
      </c>
      <c r="R129" s="143"/>
      <c r="S129" s="144">
        <f>[12]B!$AL$602</f>
        <v>129840</v>
      </c>
    </row>
    <row r="130" spans="1:19" x14ac:dyDescent="0.2">
      <c r="A130" s="587"/>
      <c r="B130" s="161" t="s">
        <v>203</v>
      </c>
      <c r="C130" s="162">
        <f>[12]B!C650</f>
        <v>3323</v>
      </c>
      <c r="D130" s="162">
        <f>[12]B!D650</f>
        <v>3316</v>
      </c>
      <c r="E130" s="162">
        <f>[12]B!E650</f>
        <v>3316</v>
      </c>
      <c r="F130" s="468">
        <f>[12]B!F650</f>
        <v>0</v>
      </c>
      <c r="G130" s="469">
        <f>[12]B!G650</f>
        <v>7</v>
      </c>
      <c r="H130" s="162">
        <f>[12]B!AA650</f>
        <v>212</v>
      </c>
      <c r="I130" s="162">
        <f>[12]B!AB650</f>
        <v>2370</v>
      </c>
      <c r="J130" s="162">
        <f>[12]B!AC650</f>
        <v>741</v>
      </c>
      <c r="K130" s="162">
        <f>[12]B!AD650</f>
        <v>0</v>
      </c>
      <c r="L130" s="162">
        <f>[12]B!AE650</f>
        <v>0</v>
      </c>
      <c r="M130" s="469">
        <f>[12]B!AF650</f>
        <v>0</v>
      </c>
      <c r="N130" s="162">
        <f>[12]B!AG650</f>
        <v>0</v>
      </c>
      <c r="O130" s="162">
        <f>[12]B!AH650</f>
        <v>0</v>
      </c>
      <c r="P130" s="162">
        <f>[12]B!AI650</f>
        <v>29</v>
      </c>
      <c r="Q130" s="468">
        <f>[12]B!AJ650</f>
        <v>0</v>
      </c>
      <c r="R130" s="163"/>
      <c r="S130" s="470">
        <f>[12]B!$AL$650</f>
        <v>117580120</v>
      </c>
    </row>
    <row r="131" spans="1:19" x14ac:dyDescent="0.2">
      <c r="A131" s="135" t="s">
        <v>204</v>
      </c>
      <c r="B131" s="136" t="s">
        <v>205</v>
      </c>
      <c r="C131" s="137">
        <f>[12]B!C660</f>
        <v>215</v>
      </c>
      <c r="D131" s="137">
        <f>[12]B!D660</f>
        <v>202</v>
      </c>
      <c r="E131" s="137">
        <f>[12]B!E660</f>
        <v>202</v>
      </c>
      <c r="F131" s="460">
        <f>[12]B!F660</f>
        <v>0</v>
      </c>
      <c r="G131" s="461">
        <f>[12]B!G660</f>
        <v>13</v>
      </c>
      <c r="H131" s="137">
        <f>[12]B!AA660</f>
        <v>1</v>
      </c>
      <c r="I131" s="137">
        <f>[12]B!AB660</f>
        <v>9</v>
      </c>
      <c r="J131" s="137">
        <f>[12]B!AC660</f>
        <v>205</v>
      </c>
      <c r="K131" s="137">
        <f>[12]B!AD660</f>
        <v>0</v>
      </c>
      <c r="L131" s="137">
        <f>[12]B!AE660</f>
        <v>0</v>
      </c>
      <c r="M131" s="461">
        <f>[12]B!AF660</f>
        <v>0</v>
      </c>
      <c r="N131" s="137">
        <f>[12]B!AG660</f>
        <v>0</v>
      </c>
      <c r="O131" s="137">
        <f>[12]B!AH660</f>
        <v>0</v>
      </c>
      <c r="P131" s="137">
        <f>[12]B!AI660</f>
        <v>0</v>
      </c>
      <c r="Q131" s="460">
        <f>[12]B!AJ660</f>
        <v>0</v>
      </c>
      <c r="R131" s="138"/>
      <c r="S131" s="159">
        <f>[12]B!$AL$660</f>
        <v>549260</v>
      </c>
    </row>
    <row r="132" spans="1:19" s="166" customFormat="1" x14ac:dyDescent="0.2">
      <c r="A132" s="140" t="s">
        <v>206</v>
      </c>
      <c r="B132" s="525" t="s">
        <v>207</v>
      </c>
      <c r="C132" s="142">
        <f>[12]B!C721</f>
        <v>137</v>
      </c>
      <c r="D132" s="142">
        <f>[12]B!D721</f>
        <v>137</v>
      </c>
      <c r="E132" s="142">
        <f>[12]B!E721</f>
        <v>137</v>
      </c>
      <c r="F132" s="462">
        <f>[12]B!F721</f>
        <v>0</v>
      </c>
      <c r="G132" s="463">
        <f>[12]B!G721</f>
        <v>0</v>
      </c>
      <c r="H132" s="142">
        <f>[12]B!AA721</f>
        <v>31</v>
      </c>
      <c r="I132" s="142">
        <f>[12]B!AB721</f>
        <v>81</v>
      </c>
      <c r="J132" s="142">
        <f>[12]B!AC721</f>
        <v>25</v>
      </c>
      <c r="K132" s="142">
        <f>[12]B!AD721</f>
        <v>0</v>
      </c>
      <c r="L132" s="142">
        <f>[12]B!AE721</f>
        <v>0</v>
      </c>
      <c r="M132" s="463">
        <f>[12]B!AF721</f>
        <v>0</v>
      </c>
      <c r="N132" s="142">
        <f>[12]B!AG721</f>
        <v>0</v>
      </c>
      <c r="O132" s="142">
        <f>[12]B!AH721</f>
        <v>0</v>
      </c>
      <c r="P132" s="142">
        <f>[12]B!AI721</f>
        <v>27</v>
      </c>
      <c r="Q132" s="462">
        <f>[12]B!AJ721</f>
        <v>0</v>
      </c>
      <c r="R132" s="143"/>
      <c r="S132" s="165">
        <f>[12]B!$AL$721</f>
        <v>231390</v>
      </c>
    </row>
    <row r="133" spans="1:19" x14ac:dyDescent="0.2">
      <c r="A133" s="140" t="s">
        <v>208</v>
      </c>
      <c r="B133" s="525" t="s">
        <v>209</v>
      </c>
      <c r="C133" s="148">
        <f>[12]B!C764</f>
        <v>3471</v>
      </c>
      <c r="D133" s="148">
        <f>[12]B!D764</f>
        <v>3461</v>
      </c>
      <c r="E133" s="148">
        <f>[12]B!E764</f>
        <v>3461</v>
      </c>
      <c r="F133" s="464">
        <f>[12]B!F764</f>
        <v>0</v>
      </c>
      <c r="G133" s="465">
        <f>[12]B!G764</f>
        <v>10</v>
      </c>
      <c r="H133" s="148">
        <f>[12]B!AA764</f>
        <v>259</v>
      </c>
      <c r="I133" s="148">
        <f>[12]B!AB764</f>
        <v>2305</v>
      </c>
      <c r="J133" s="148">
        <f>[12]B!AC764</f>
        <v>907</v>
      </c>
      <c r="K133" s="148">
        <f>[12]B!AD764</f>
        <v>0</v>
      </c>
      <c r="L133" s="148">
        <f>[12]B!AE764</f>
        <v>0</v>
      </c>
      <c r="M133" s="465">
        <f>[12]B!AF764</f>
        <v>0</v>
      </c>
      <c r="N133" s="148">
        <f>[12]B!AG764</f>
        <v>0</v>
      </c>
      <c r="O133" s="148">
        <f>[12]B!AH764</f>
        <v>0</v>
      </c>
      <c r="P133" s="148">
        <f>[12]B!AI764</f>
        <v>1</v>
      </c>
      <c r="Q133" s="464">
        <f>[12]B!AJ764</f>
        <v>0</v>
      </c>
      <c r="R133" s="149"/>
      <c r="S133" s="144">
        <f>[12]B!$AL$764</f>
        <v>6400730</v>
      </c>
    </row>
    <row r="134" spans="1:19" s="3" customFormat="1" x14ac:dyDescent="0.2">
      <c r="A134" s="584" t="s">
        <v>210</v>
      </c>
      <c r="B134" s="585"/>
      <c r="C134" s="167">
        <f t="shared" ref="C134:P134" si="2">+C135+C136+C137+C138+C142+C143</f>
        <v>6213</v>
      </c>
      <c r="D134" s="168">
        <f t="shared" si="2"/>
        <v>6013</v>
      </c>
      <c r="E134" s="151">
        <f t="shared" si="2"/>
        <v>6013</v>
      </c>
      <c r="F134" s="466">
        <f t="shared" si="2"/>
        <v>0</v>
      </c>
      <c r="G134" s="154">
        <f t="shared" si="2"/>
        <v>200</v>
      </c>
      <c r="H134" s="151">
        <f t="shared" si="2"/>
        <v>966</v>
      </c>
      <c r="I134" s="151">
        <f t="shared" si="2"/>
        <v>1961</v>
      </c>
      <c r="J134" s="151">
        <f t="shared" si="2"/>
        <v>3286</v>
      </c>
      <c r="K134" s="151">
        <f t="shared" si="2"/>
        <v>13</v>
      </c>
      <c r="L134" s="151">
        <f t="shared" si="2"/>
        <v>0</v>
      </c>
      <c r="M134" s="467">
        <f t="shared" si="2"/>
        <v>0</v>
      </c>
      <c r="N134" s="151">
        <f t="shared" si="2"/>
        <v>0</v>
      </c>
      <c r="O134" s="172">
        <f t="shared" si="2"/>
        <v>0</v>
      </c>
      <c r="P134" s="172">
        <f t="shared" si="2"/>
        <v>147</v>
      </c>
      <c r="Q134" s="471">
        <f>+Q135+Q136+Q137+Q138+Q142+Q143</f>
        <v>0</v>
      </c>
      <c r="R134" s="173">
        <f>+R135+R136+R137</f>
        <v>0</v>
      </c>
      <c r="S134" s="157">
        <f>+S135+S136+S137+S138+S142</f>
        <v>129260730</v>
      </c>
    </row>
    <row r="135" spans="1:19" x14ac:dyDescent="0.2">
      <c r="A135" s="135" t="s">
        <v>211</v>
      </c>
      <c r="B135" s="174" t="s">
        <v>212</v>
      </c>
      <c r="C135" s="137">
        <f>[12]B!C824</f>
        <v>3425</v>
      </c>
      <c r="D135" s="137">
        <f>[12]B!D824</f>
        <v>3298</v>
      </c>
      <c r="E135" s="137">
        <f>[12]B!E824</f>
        <v>3298</v>
      </c>
      <c r="F135" s="460">
        <f>[12]B!F824</f>
        <v>0</v>
      </c>
      <c r="G135" s="461">
        <f>[12]B!G824</f>
        <v>127</v>
      </c>
      <c r="H135" s="175">
        <f>[12]B!AA824</f>
        <v>490</v>
      </c>
      <c r="I135" s="175">
        <f>[12]B!AB824</f>
        <v>710</v>
      </c>
      <c r="J135" s="175">
        <f>[12]B!AC824</f>
        <v>2225</v>
      </c>
      <c r="K135" s="175">
        <f>[12]B!AD824</f>
        <v>13</v>
      </c>
      <c r="L135" s="175">
        <f>[12]B!AE824</f>
        <v>0</v>
      </c>
      <c r="M135" s="472">
        <f>[12]B!AF824</f>
        <v>0</v>
      </c>
      <c r="N135" s="175">
        <f>[12]B!AG824</f>
        <v>0</v>
      </c>
      <c r="O135" s="175">
        <f>[12]B!AH824</f>
        <v>0</v>
      </c>
      <c r="P135" s="175">
        <f>[12]B!AI824</f>
        <v>0</v>
      </c>
      <c r="Q135" s="473">
        <f>[12]B!AJ824</f>
        <v>0</v>
      </c>
      <c r="R135" s="176"/>
      <c r="S135" s="139">
        <f>[12]B!$AL$824</f>
        <v>38800320</v>
      </c>
    </row>
    <row r="136" spans="1:19" x14ac:dyDescent="0.2">
      <c r="A136" s="146" t="s">
        <v>213</v>
      </c>
      <c r="B136" s="177" t="s">
        <v>214</v>
      </c>
      <c r="C136" s="142">
        <v>2</v>
      </c>
      <c r="D136" s="142">
        <v>2</v>
      </c>
      <c r="E136" s="142">
        <v>2</v>
      </c>
      <c r="F136" s="462">
        <f>[12]B!F847</f>
        <v>0</v>
      </c>
      <c r="G136" s="463">
        <f>[12]B!G847</f>
        <v>0</v>
      </c>
      <c r="H136" s="178">
        <f>[12]B!AA847</f>
        <v>0</v>
      </c>
      <c r="I136" s="178">
        <v>2</v>
      </c>
      <c r="J136" s="178">
        <f>[12]B!AC847</f>
        <v>0</v>
      </c>
      <c r="K136" s="178">
        <f>[12]B!AD847</f>
        <v>0</v>
      </c>
      <c r="L136" s="178">
        <f>[12]B!AE847</f>
        <v>0</v>
      </c>
      <c r="M136" s="474">
        <f>[12]B!AF847</f>
        <v>0</v>
      </c>
      <c r="N136" s="178">
        <f>[12]B!AG847</f>
        <v>0</v>
      </c>
      <c r="O136" s="178">
        <f>[12]B!AH847</f>
        <v>0</v>
      </c>
      <c r="P136" s="178">
        <f>[12]B!AI847</f>
        <v>0</v>
      </c>
      <c r="Q136" s="475">
        <f>[12]B!AJ847</f>
        <v>0</v>
      </c>
      <c r="R136" s="179"/>
      <c r="S136" s="144">
        <f>[12]B!$AL$847</f>
        <v>0</v>
      </c>
    </row>
    <row r="137" spans="1:19" x14ac:dyDescent="0.2">
      <c r="A137" s="530" t="s">
        <v>215</v>
      </c>
      <c r="B137" s="181" t="s">
        <v>216</v>
      </c>
      <c r="C137" s="148">
        <f>[12]B!C877</f>
        <v>787</v>
      </c>
      <c r="D137" s="148">
        <f>[12]B!D877</f>
        <v>757</v>
      </c>
      <c r="E137" s="148">
        <f>[12]B!E877</f>
        <v>757</v>
      </c>
      <c r="F137" s="464">
        <f>[12]B!F877</f>
        <v>0</v>
      </c>
      <c r="G137" s="465">
        <f>[12]B!G877</f>
        <v>30</v>
      </c>
      <c r="H137" s="182">
        <f>[12]B!AA877</f>
        <v>111</v>
      </c>
      <c r="I137" s="182">
        <f>[12]B!AB877</f>
        <v>114</v>
      </c>
      <c r="J137" s="182">
        <f>[12]B!AC877</f>
        <v>562</v>
      </c>
      <c r="K137" s="182">
        <f>[12]B!AD877</f>
        <v>0</v>
      </c>
      <c r="L137" s="182">
        <f>[12]B!AE877</f>
        <v>0</v>
      </c>
      <c r="M137" s="476">
        <f>[12]B!AF877</f>
        <v>0</v>
      </c>
      <c r="N137" s="182">
        <f>[12]B!AG877</f>
        <v>0</v>
      </c>
      <c r="O137" s="182">
        <f>[12]B!AH877</f>
        <v>0</v>
      </c>
      <c r="P137" s="182">
        <f>[12]B!AI877</f>
        <v>37</v>
      </c>
      <c r="Q137" s="477">
        <f>[12]B!AJ877</f>
        <v>0</v>
      </c>
      <c r="R137" s="183"/>
      <c r="S137" s="470">
        <f>[12]B!$AL$877</f>
        <v>46020160</v>
      </c>
    </row>
    <row r="138" spans="1:19" x14ac:dyDescent="0.2">
      <c r="A138" s="588" t="s">
        <v>193</v>
      </c>
      <c r="B138" s="174" t="s">
        <v>217</v>
      </c>
      <c r="C138" s="184">
        <f>SUM(C139:C141)</f>
        <v>1997</v>
      </c>
      <c r="D138" s="43">
        <f>SUM(D139:D141)</f>
        <v>1954</v>
      </c>
      <c r="E138" s="43">
        <f t="shared" ref="E138:P138" si="3">SUM(E139:E141)</f>
        <v>1954</v>
      </c>
      <c r="F138" s="30">
        <f t="shared" si="3"/>
        <v>0</v>
      </c>
      <c r="G138" s="187">
        <f t="shared" si="3"/>
        <v>43</v>
      </c>
      <c r="H138" s="478">
        <f t="shared" si="3"/>
        <v>363</v>
      </c>
      <c r="I138" s="478">
        <f t="shared" si="3"/>
        <v>1135</v>
      </c>
      <c r="J138" s="478">
        <f t="shared" si="3"/>
        <v>499</v>
      </c>
      <c r="K138" s="478">
        <f t="shared" si="3"/>
        <v>0</v>
      </c>
      <c r="L138" s="478">
        <f t="shared" si="3"/>
        <v>0</v>
      </c>
      <c r="M138" s="479">
        <f t="shared" si="3"/>
        <v>0</v>
      </c>
      <c r="N138" s="478">
        <f>SUM(N139:N141)</f>
        <v>0</v>
      </c>
      <c r="O138" s="193">
        <f t="shared" si="3"/>
        <v>0</v>
      </c>
      <c r="P138" s="193">
        <f t="shared" si="3"/>
        <v>0</v>
      </c>
      <c r="Q138" s="480">
        <f>SUM(Q139:Q141)</f>
        <v>0</v>
      </c>
      <c r="R138" s="194">
        <f>SUM(R139:R142)</f>
        <v>0</v>
      </c>
      <c r="S138" s="481">
        <f>SUM(S139:S141)</f>
        <v>44440250</v>
      </c>
    </row>
    <row r="139" spans="1:19" x14ac:dyDescent="0.2">
      <c r="A139" s="588"/>
      <c r="B139" s="195" t="s">
        <v>218</v>
      </c>
      <c r="C139" s="137">
        <f>[12]B!C902-[12]B!C879-[12]B!C880</f>
        <v>1547</v>
      </c>
      <c r="D139" s="137">
        <f>[12]B!D902-[12]B!D879-[12]B!D880</f>
        <v>1513</v>
      </c>
      <c r="E139" s="137">
        <f>[12]B!E902-[12]B!E879-[12]B!E880</f>
        <v>1513</v>
      </c>
      <c r="F139" s="460">
        <f>[12]B!F902-[12]B!F879-[12]B!F880</f>
        <v>0</v>
      </c>
      <c r="G139" s="461">
        <f>[12]B!G902-[12]B!G879-[12]B!G880</f>
        <v>34</v>
      </c>
      <c r="H139" s="175">
        <f>[12]B!AA902-[12]B!AA879-[12]B!AA880</f>
        <v>250</v>
      </c>
      <c r="I139" s="175">
        <f>[12]B!AB902-[12]B!AB879-[12]B!AB880</f>
        <v>994</v>
      </c>
      <c r="J139" s="175">
        <f>[12]B!AC902-[12]B!AC879-[12]B!AC880</f>
        <v>303</v>
      </c>
      <c r="K139" s="175">
        <f>[12]B!AD902-[12]B!AD879-[12]B!AD880</f>
        <v>0</v>
      </c>
      <c r="L139" s="175">
        <f>[12]B!AE902-[12]B!AE879-[12]B!AE880</f>
        <v>0</v>
      </c>
      <c r="M139" s="472">
        <f>[12]B!AF902-[12]B!AF879-[12]B!AF880</f>
        <v>0</v>
      </c>
      <c r="N139" s="175">
        <f>[12]B!AG902-[12]B!AG879-[12]B!AG880</f>
        <v>0</v>
      </c>
      <c r="O139" s="175">
        <f>[12]B!AH902-[12]B!AH879-[12]B!AH880</f>
        <v>0</v>
      </c>
      <c r="P139" s="175">
        <f>[12]B!AI902-[12]B!AI879-[12]B!AI880</f>
        <v>0</v>
      </c>
      <c r="Q139" s="473">
        <f>[12]B!AJ902-[12]B!AJ879-[12]B!AJ880</f>
        <v>0</v>
      </c>
      <c r="R139" s="176"/>
      <c r="S139" s="139">
        <f>[12]B!$AL$902-[12]B!$AL$879-[12]B!$AL$880</f>
        <v>33970910</v>
      </c>
    </row>
    <row r="140" spans="1:19" x14ac:dyDescent="0.2">
      <c r="A140" s="588"/>
      <c r="B140" s="195" t="s">
        <v>219</v>
      </c>
      <c r="C140" s="142">
        <f>[12]B!C879</f>
        <v>0</v>
      </c>
      <c r="D140" s="142">
        <f>[12]B!D879</f>
        <v>0</v>
      </c>
      <c r="E140" s="142">
        <f>[12]B!E879</f>
        <v>0</v>
      </c>
      <c r="F140" s="462">
        <f>[12]B!F879</f>
        <v>0</v>
      </c>
      <c r="G140" s="463">
        <f>[12]B!G879</f>
        <v>0</v>
      </c>
      <c r="H140" s="178">
        <f>[12]B!AA879</f>
        <v>0</v>
      </c>
      <c r="I140" s="178">
        <f>[12]B!AB879</f>
        <v>0</v>
      </c>
      <c r="J140" s="178">
        <f>[12]B!AC879</f>
        <v>0</v>
      </c>
      <c r="K140" s="178">
        <f>[12]B!AD879</f>
        <v>0</v>
      </c>
      <c r="L140" s="178">
        <f>[12]B!AE879</f>
        <v>0</v>
      </c>
      <c r="M140" s="474">
        <f>[12]B!AF879</f>
        <v>0</v>
      </c>
      <c r="N140" s="178">
        <f>[12]B!AG879</f>
        <v>0</v>
      </c>
      <c r="O140" s="178">
        <f>[12]B!AH879</f>
        <v>0</v>
      </c>
      <c r="P140" s="178">
        <f>[12]B!AI879</f>
        <v>0</v>
      </c>
      <c r="Q140" s="475">
        <f>[12]B!AJ879</f>
        <v>0</v>
      </c>
      <c r="R140" s="179"/>
      <c r="S140" s="144">
        <f>[12]B!$AL$879</f>
        <v>0</v>
      </c>
    </row>
    <row r="141" spans="1:19" x14ac:dyDescent="0.2">
      <c r="A141" s="588"/>
      <c r="B141" s="196" t="s">
        <v>220</v>
      </c>
      <c r="C141" s="148">
        <f>[12]B!C880</f>
        <v>450</v>
      </c>
      <c r="D141" s="148">
        <f>[12]B!D880</f>
        <v>441</v>
      </c>
      <c r="E141" s="148">
        <f>[12]B!E880</f>
        <v>441</v>
      </c>
      <c r="F141" s="464">
        <f>[12]B!F880</f>
        <v>0</v>
      </c>
      <c r="G141" s="465">
        <f>[12]B!G880</f>
        <v>9</v>
      </c>
      <c r="H141" s="182">
        <f>[12]B!AA880</f>
        <v>113</v>
      </c>
      <c r="I141" s="182">
        <f>[12]B!AB880</f>
        <v>141</v>
      </c>
      <c r="J141" s="182">
        <f>[12]B!AC880</f>
        <v>196</v>
      </c>
      <c r="K141" s="182">
        <f>[12]B!AD880</f>
        <v>0</v>
      </c>
      <c r="L141" s="182">
        <f>[12]B!AE880</f>
        <v>0</v>
      </c>
      <c r="M141" s="476">
        <f>[12]B!AF880</f>
        <v>0</v>
      </c>
      <c r="N141" s="182">
        <f>[12]B!AG880</f>
        <v>0</v>
      </c>
      <c r="O141" s="182">
        <f>[12]B!AH880</f>
        <v>0</v>
      </c>
      <c r="P141" s="182">
        <f>[12]B!AI880</f>
        <v>0</v>
      </c>
      <c r="Q141" s="477">
        <f>[12]B!AJ880</f>
        <v>0</v>
      </c>
      <c r="R141" s="183"/>
      <c r="S141" s="470">
        <f>[12]B!$AL$880</f>
        <v>10469340</v>
      </c>
    </row>
    <row r="142" spans="1:19" x14ac:dyDescent="0.2">
      <c r="A142" s="135" t="s">
        <v>195</v>
      </c>
      <c r="B142" s="197" t="s">
        <v>221</v>
      </c>
      <c r="C142" s="198">
        <f>[12]B!C944</f>
        <v>0</v>
      </c>
      <c r="D142" s="198">
        <f>[12]B!D944</f>
        <v>0</v>
      </c>
      <c r="E142" s="198">
        <f>[12]B!E944</f>
        <v>0</v>
      </c>
      <c r="F142" s="482">
        <f>[12]B!F944</f>
        <v>0</v>
      </c>
      <c r="G142" s="483">
        <f>[12]B!G944</f>
        <v>0</v>
      </c>
      <c r="H142" s="199">
        <f>[12]B!AA944</f>
        <v>0</v>
      </c>
      <c r="I142" s="199">
        <f>[12]B!AB944</f>
        <v>0</v>
      </c>
      <c r="J142" s="199">
        <f>[12]B!AC944</f>
        <v>0</v>
      </c>
      <c r="K142" s="199">
        <f>[12]B!AD944</f>
        <v>0</v>
      </c>
      <c r="L142" s="199">
        <f>[12]B!AE944</f>
        <v>0</v>
      </c>
      <c r="M142" s="484">
        <f>[12]B!AF944</f>
        <v>0</v>
      </c>
      <c r="N142" s="199">
        <f>[12]B!AG944</f>
        <v>0</v>
      </c>
      <c r="O142" s="199">
        <f>[12]B!AH944</f>
        <v>0</v>
      </c>
      <c r="P142" s="199">
        <f>[12]B!AI944</f>
        <v>110</v>
      </c>
      <c r="Q142" s="485">
        <f>[12]B!AJ944</f>
        <v>0</v>
      </c>
      <c r="R142" s="200"/>
      <c r="S142" s="139">
        <f>[12]B!$AL$944</f>
        <v>0</v>
      </c>
    </row>
    <row r="143" spans="1:19" s="203" customFormat="1" x14ac:dyDescent="0.2">
      <c r="A143" s="146"/>
      <c r="B143" s="201" t="s">
        <v>222</v>
      </c>
      <c r="C143" s="148">
        <f>[12]B!C988</f>
        <v>2</v>
      </c>
      <c r="D143" s="148">
        <f>[12]B!D988</f>
        <v>2</v>
      </c>
      <c r="E143" s="148">
        <f>[12]B!E988</f>
        <v>2</v>
      </c>
      <c r="F143" s="464">
        <f>[12]B!F988</f>
        <v>0</v>
      </c>
      <c r="G143" s="465">
        <f>[12]B!G988</f>
        <v>0</v>
      </c>
      <c r="H143" s="182">
        <f>[12]B!AA988</f>
        <v>2</v>
      </c>
      <c r="I143" s="182">
        <f>[12]B!AB988</f>
        <v>0</v>
      </c>
      <c r="J143" s="182">
        <f>[12]B!AC988</f>
        <v>0</v>
      </c>
      <c r="K143" s="182">
        <f>[12]B!AD988</f>
        <v>0</v>
      </c>
      <c r="L143" s="182">
        <f>[12]B!AE988</f>
        <v>0</v>
      </c>
      <c r="M143" s="476">
        <f>[12]B!AF988</f>
        <v>0</v>
      </c>
      <c r="N143" s="182">
        <f>[12]B!AG988</f>
        <v>0</v>
      </c>
      <c r="O143" s="182">
        <f>[12]B!AH988</f>
        <v>0</v>
      </c>
      <c r="P143" s="182">
        <f>[12]B!AI988</f>
        <v>0</v>
      </c>
      <c r="Q143" s="477">
        <f>[12]B!AJ988</f>
        <v>0</v>
      </c>
      <c r="R143" s="149"/>
      <c r="S143" s="486"/>
    </row>
    <row r="144" spans="1:19" s="203" customFormat="1" x14ac:dyDescent="0.2">
      <c r="A144" s="589" t="s">
        <v>223</v>
      </c>
      <c r="B144" s="590"/>
      <c r="C144" s="137">
        <f>[12]B!C671</f>
        <v>8070</v>
      </c>
      <c r="D144" s="137">
        <f>[12]B!D671</f>
        <v>7976</v>
      </c>
      <c r="E144" s="137">
        <f>[12]B!E671</f>
        <v>7875</v>
      </c>
      <c r="F144" s="460">
        <f>[12]B!F671</f>
        <v>101</v>
      </c>
      <c r="G144" s="461">
        <f>[12]B!G671</f>
        <v>94</v>
      </c>
      <c r="H144" s="175">
        <f>[12]B!AA671</f>
        <v>4730</v>
      </c>
      <c r="I144" s="175">
        <f>[12]B!AB671</f>
        <v>1882</v>
      </c>
      <c r="J144" s="175">
        <f>[12]B!AC671</f>
        <v>1458</v>
      </c>
      <c r="K144" s="175">
        <f>[12]B!AD671</f>
        <v>0</v>
      </c>
      <c r="L144" s="175">
        <f>[12]B!AE671</f>
        <v>0</v>
      </c>
      <c r="M144" s="472">
        <f>[12]B!AF671</f>
        <v>0</v>
      </c>
      <c r="N144" s="175">
        <f>[12]B!AG671</f>
        <v>0</v>
      </c>
      <c r="O144" s="175">
        <f>[12]B!AH671</f>
        <v>0</v>
      </c>
      <c r="P144" s="175">
        <f>[12]B!AI671</f>
        <v>0</v>
      </c>
      <c r="Q144" s="473">
        <f>[12]B!AJ671</f>
        <v>0</v>
      </c>
      <c r="R144" s="138"/>
      <c r="S144" s="487"/>
    </row>
    <row r="145" spans="1:24" s="3" customFormat="1" x14ac:dyDescent="0.2">
      <c r="A145" s="591" t="s">
        <v>224</v>
      </c>
      <c r="B145" s="592"/>
      <c r="C145" s="204">
        <f>[12]B!C1240</f>
        <v>0</v>
      </c>
      <c r="D145" s="204">
        <f>[12]B!D1240</f>
        <v>0</v>
      </c>
      <c r="E145" s="204">
        <f>[12]B!E1240</f>
        <v>0</v>
      </c>
      <c r="F145" s="488">
        <f>[12]B!F1240</f>
        <v>0</v>
      </c>
      <c r="G145" s="489">
        <f>[12]B!G1240</f>
        <v>0</v>
      </c>
      <c r="H145" s="205">
        <f>[12]B!AA1240</f>
        <v>0</v>
      </c>
      <c r="I145" s="205">
        <f>[12]B!AB1240</f>
        <v>0</v>
      </c>
      <c r="J145" s="205">
        <f>[12]B!AC1240</f>
        <v>0</v>
      </c>
      <c r="K145" s="205">
        <f>[12]B!AD1240</f>
        <v>0</v>
      </c>
      <c r="L145" s="205">
        <f>[12]B!AE1240</f>
        <v>0</v>
      </c>
      <c r="M145" s="490">
        <f>[12]B!AF1240</f>
        <v>0</v>
      </c>
      <c r="N145" s="205">
        <f>[12]B!AG1240</f>
        <v>0</v>
      </c>
      <c r="O145" s="205">
        <f>[12]B!AH1240</f>
        <v>0</v>
      </c>
      <c r="P145" s="205">
        <f>[12]B!AI1240</f>
        <v>1447</v>
      </c>
      <c r="Q145" s="491">
        <f>[12]B!AJ1240</f>
        <v>0</v>
      </c>
      <c r="R145" s="206"/>
      <c r="S145" s="207">
        <f>[12]B!$AL$1240</f>
        <v>0</v>
      </c>
      <c r="T145" s="106"/>
    </row>
    <row r="146" spans="1:24" x14ac:dyDescent="0.2">
      <c r="A146" s="3" t="s">
        <v>225</v>
      </c>
      <c r="C146" s="4"/>
      <c r="R146" s="208"/>
      <c r="U146" s="209"/>
    </row>
    <row r="147" spans="1:24" ht="14.25" customHeight="1" x14ac:dyDescent="0.2">
      <c r="A147" s="637" t="s">
        <v>226</v>
      </c>
      <c r="B147" s="638"/>
      <c r="C147" s="581" t="s">
        <v>157</v>
      </c>
      <c r="D147" s="613" t="s">
        <v>227</v>
      </c>
      <c r="E147" s="614"/>
      <c r="F147" s="614"/>
      <c r="G147" s="630"/>
      <c r="H147" s="631" t="s">
        <v>169</v>
      </c>
      <c r="I147" s="631"/>
      <c r="J147" s="632"/>
      <c r="K147" s="633" t="s">
        <v>170</v>
      </c>
      <c r="L147" s="633"/>
      <c r="M147" s="633"/>
      <c r="N147" s="621" t="s">
        <v>171</v>
      </c>
      <c r="O147" s="750" t="s">
        <v>172</v>
      </c>
      <c r="P147" s="751"/>
      <c r="Q147" s="593" t="s">
        <v>173</v>
      </c>
      <c r="R147" s="629" t="s">
        <v>7</v>
      </c>
      <c r="U147" s="209"/>
    </row>
    <row r="148" spans="1:24" ht="14.25" customHeight="1" x14ac:dyDescent="0.2">
      <c r="A148" s="637"/>
      <c r="B148" s="638"/>
      <c r="C148" s="582"/>
      <c r="D148" s="599" t="s">
        <v>175</v>
      </c>
      <c r="E148" s="613" t="s">
        <v>176</v>
      </c>
      <c r="F148" s="630"/>
      <c r="G148" s="644" t="s">
        <v>177</v>
      </c>
      <c r="H148" s="760" t="s">
        <v>178</v>
      </c>
      <c r="I148" s="760" t="s">
        <v>179</v>
      </c>
      <c r="J148" s="760" t="s">
        <v>180</v>
      </c>
      <c r="K148" s="762" t="s">
        <v>181</v>
      </c>
      <c r="L148" s="612" t="s">
        <v>182</v>
      </c>
      <c r="M148" s="626" t="s">
        <v>183</v>
      </c>
      <c r="N148" s="622"/>
      <c r="O148" s="759" t="s">
        <v>184</v>
      </c>
      <c r="P148" s="751" t="s">
        <v>185</v>
      </c>
      <c r="Q148" s="594"/>
      <c r="R148" s="629"/>
      <c r="U148" s="209"/>
    </row>
    <row r="149" spans="1:24" x14ac:dyDescent="0.2">
      <c r="A149" s="637"/>
      <c r="B149" s="638"/>
      <c r="C149" s="583"/>
      <c r="D149" s="600"/>
      <c r="E149" s="210" t="s">
        <v>186</v>
      </c>
      <c r="F149" s="131" t="s">
        <v>187</v>
      </c>
      <c r="G149" s="645"/>
      <c r="H149" s="761"/>
      <c r="I149" s="761"/>
      <c r="J149" s="761"/>
      <c r="K149" s="762"/>
      <c r="L149" s="612"/>
      <c r="M149" s="626"/>
      <c r="N149" s="623"/>
      <c r="O149" s="759"/>
      <c r="P149" s="751"/>
      <c r="Q149" s="595"/>
      <c r="R149" s="629"/>
      <c r="U149" s="209"/>
    </row>
    <row r="150" spans="1:24" x14ac:dyDescent="0.2">
      <c r="A150" s="640" t="s">
        <v>228</v>
      </c>
      <c r="B150" s="641"/>
      <c r="C150" s="211">
        <f>+[12]B!C997+[12]B!C1005+[12]B!C1014+[12]B!C1024+[12]B!C1031+[12]B!C1035+[12]B!C1039+[12]B!C1043+[12]B!C1051+[12]B!C1054+[12]B!C1057+[12]B!C1065</f>
        <v>0</v>
      </c>
      <c r="D150" s="212">
        <f>+[12]B!D997+[12]B!D1005+[12]B!D1014+[12]B!D1024+[12]B!D1031+[12]B!D1035+[12]B!D1039+[12]B!D1043+[12]B!D1051+[12]B!D1054+[12]B!D1057+[12]B!D1065</f>
        <v>0</v>
      </c>
      <c r="E150" s="212">
        <f>+[12]B!E997+[12]B!E1005+[12]B!E1014+[12]B!E1024+[12]B!E1031+[12]B!E1035+[12]B!E1039+[12]B!E1043+[12]B!E1051+[12]B!E1054+[12]B!E1057+[12]B!E1065</f>
        <v>0</v>
      </c>
      <c r="F150" s="212">
        <f>+[12]B!F997+[12]B!F1005+[12]B!F1014+[12]B!F1024+[12]B!F1031+[12]B!F1035+[12]B!F1039+[12]B!F1043+[12]B!F1051+[12]B!F1054+[12]B!F1057+[12]B!F1065</f>
        <v>0</v>
      </c>
      <c r="G150" s="212">
        <f>+[12]B!G997+[12]B!G1005+[12]B!G1014+[12]B!G1024+[12]B!G1031+[12]B!G1035+[12]B!G1039+[12]B!G1043+[12]B!G1051+[12]B!G1054+[12]B!G1057+[12]B!G1065</f>
        <v>0</v>
      </c>
      <c r="H150" s="212">
        <f>+[12]B!AA997+[12]B!AA1005+[12]B!AA1014+[12]B!AA1024+[12]B!AA1031+[12]B!AA1035+[12]B!AA1039+[12]B!AA1043+[12]B!AA1051+[12]B!AA1054+[12]B!AA1057+[12]B!AA1065</f>
        <v>0</v>
      </c>
      <c r="I150" s="212">
        <f>+[12]B!AB997+[12]B!AB1005+[12]B!AB1014+[12]B!AB1024+[12]B!AB1031+[12]B!AB1035+[12]B!AB1039+[12]B!AB1043+[12]B!AB1051+[12]B!AB1054+[12]B!AB1057+[12]B!AB1065</f>
        <v>0</v>
      </c>
      <c r="J150" s="212">
        <f>+[12]B!AC997+[12]B!AC1005+[12]B!AC1014+[12]B!AC1024+[12]B!AC1031+[12]B!AC1035+[12]B!AC1039+[12]B!AC1043+[12]B!AC1051+[12]B!AC1054+[12]B!AC1057+[12]B!AC1065</f>
        <v>0</v>
      </c>
      <c r="K150" s="212">
        <f>+[12]B!AD997+[12]B!AD1005+[12]B!AD1014+[12]B!AD1024+[12]B!AD1031+[12]B!AD1035+[12]B!AD1039+[12]B!AD1043+[12]B!AD1051+[12]B!AD1054+[12]B!AD1057+[12]B!AD1065</f>
        <v>0</v>
      </c>
      <c r="L150" s="212">
        <f>+[12]B!AE997+[12]B!AE1005+[12]B!AE1014+[12]B!AE1024+[12]B!AE1031+[12]B!AE1035+[12]B!AE1039+[12]B!AE1043+[12]B!AE1051+[12]B!AE1054+[12]B!AE1057+[12]B!AE1065</f>
        <v>0</v>
      </c>
      <c r="M150" s="212">
        <f>+[12]B!AF997+[12]B!AF1005+[12]B!AF1014+[12]B!AF1024+[12]B!AF1031+[12]B!AF1035+[12]B!AF1039+[12]B!AF1043+[12]B!AF1051+[12]B!AF1054+[12]B!AF1057+[12]B!AF1065</f>
        <v>0</v>
      </c>
      <c r="N150" s="212">
        <f>+[12]B!AG997+[12]B!AG1005+[12]B!AG1014+[12]B!AG1024+[12]B!AG1031+[12]B!AG1035+[12]B!AG1039+[12]B!AG1043+[12]B!AG1051+[12]B!AG1054+[12]B!AG1057+[12]B!AG1065</f>
        <v>0</v>
      </c>
      <c r="O150" s="212">
        <f>+[12]B!AH997+[12]B!AH1005+[12]B!AH1014+[12]B!AH1024+[12]B!AH1031+[12]B!AH1035+[12]B!AH1039+[12]B!AH1043+[12]B!AH1051+[12]B!AH1054+[12]B!AH1057+[12]B!AH1065</f>
        <v>0</v>
      </c>
      <c r="P150" s="212">
        <f>+[12]B!AI997+[12]B!AI1005+[12]B!AI1014+[12]B!AI1024+[12]B!AI1031+[12]B!AI1035+[12]B!AI1039+[12]B!AI1043+[12]B!AI1051+[12]B!AI1054+[12]B!AI1057+[12]B!AI1065</f>
        <v>40</v>
      </c>
      <c r="Q150" s="212">
        <f>+[12]B!AJ997+[12]B!AJ1005+[12]B!AJ1014+[12]B!AJ1024+[12]B!AJ1031+[12]B!AJ1035+[12]B!AJ1039+[12]B!AJ1043+[12]B!AJ1051+[12]B!AJ1054+[12]B!AJ1057+[12]B!AJ1065</f>
        <v>0</v>
      </c>
      <c r="R150" s="213">
        <f>+[12]B!AL997+[12]B!AL1005+[12]B!AL1014+[12]B!AL1024+[12]B!AL1031+[12]B!AL1035+[12]B!AL1039+[12]B!AL1043+[12]B!AL1051+[12]B!AL1054+[12]B!AL1057+[12]B!AL1065</f>
        <v>0</v>
      </c>
      <c r="U150" s="209"/>
    </row>
    <row r="151" spans="1:24" x14ac:dyDescent="0.2">
      <c r="A151" s="642" t="s">
        <v>229</v>
      </c>
      <c r="B151" s="643"/>
      <c r="C151" s="214">
        <f>[12]B!C1071</f>
        <v>0</v>
      </c>
      <c r="D151" s="215">
        <f>[12]B!D1071</f>
        <v>0</v>
      </c>
      <c r="E151" s="215">
        <f>[12]B!E1071</f>
        <v>0</v>
      </c>
      <c r="F151" s="215">
        <f>[12]B!F1071</f>
        <v>0</v>
      </c>
      <c r="G151" s="215">
        <f>[12]B!G1071</f>
        <v>0</v>
      </c>
      <c r="H151" s="215">
        <f>[12]B!AA1071</f>
        <v>0</v>
      </c>
      <c r="I151" s="215">
        <f>[12]B!AB1071</f>
        <v>0</v>
      </c>
      <c r="J151" s="215">
        <f>[12]B!AC1071</f>
        <v>0</v>
      </c>
      <c r="K151" s="215">
        <f>[12]B!AD1071</f>
        <v>0</v>
      </c>
      <c r="L151" s="215">
        <f>[12]B!AE1071</f>
        <v>0</v>
      </c>
      <c r="M151" s="215">
        <f>[12]B!AF1071</f>
        <v>0</v>
      </c>
      <c r="N151" s="215">
        <f>[12]B!AG1071</f>
        <v>0</v>
      </c>
      <c r="O151" s="215">
        <f>[12]B!AH1071</f>
        <v>0</v>
      </c>
      <c r="P151" s="215">
        <f>[12]B!AI1071</f>
        <v>0</v>
      </c>
      <c r="Q151" s="215">
        <f>[12]B!AJ1071</f>
        <v>0</v>
      </c>
      <c r="R151" s="216">
        <f>[12]B!AL1071</f>
        <v>0</v>
      </c>
      <c r="U151" s="209"/>
    </row>
    <row r="152" spans="1:24" x14ac:dyDescent="0.2">
      <c r="A152" s="634" t="s">
        <v>230</v>
      </c>
      <c r="B152" s="635"/>
      <c r="C152" s="217">
        <f>[12]B!C1081</f>
        <v>0</v>
      </c>
      <c r="D152" s="218">
        <f>[12]B!D1081</f>
        <v>0</v>
      </c>
      <c r="E152" s="218">
        <f>[12]B!E1081</f>
        <v>0</v>
      </c>
      <c r="F152" s="218">
        <f>[12]B!F1081</f>
        <v>0</v>
      </c>
      <c r="G152" s="218">
        <f>[12]B!G1081</f>
        <v>0</v>
      </c>
      <c r="H152" s="218">
        <f>[12]B!AA1081</f>
        <v>0</v>
      </c>
      <c r="I152" s="218">
        <f>[12]B!AB1081</f>
        <v>0</v>
      </c>
      <c r="J152" s="218">
        <f>[12]B!AC1081</f>
        <v>0</v>
      </c>
      <c r="K152" s="218">
        <f>[12]B!AD1081</f>
        <v>0</v>
      </c>
      <c r="L152" s="218">
        <f>[12]B!AE1081</f>
        <v>0</v>
      </c>
      <c r="M152" s="218">
        <f>[12]B!AF1081</f>
        <v>0</v>
      </c>
      <c r="N152" s="218">
        <f>[12]B!AG1081</f>
        <v>0</v>
      </c>
      <c r="O152" s="218">
        <f>[12]B!AH1081</f>
        <v>0</v>
      </c>
      <c r="P152" s="218">
        <f>[12]B!AI1081</f>
        <v>0</v>
      </c>
      <c r="Q152" s="218">
        <f>[12]B!AJ1081</f>
        <v>0</v>
      </c>
      <c r="R152" s="219">
        <f>[12]B!AL1081</f>
        <v>0</v>
      </c>
      <c r="U152" s="209"/>
    </row>
    <row r="153" spans="1:24" x14ac:dyDescent="0.2">
      <c r="A153" s="634" t="s">
        <v>231</v>
      </c>
      <c r="B153" s="635"/>
      <c r="C153" s="217">
        <f>[12]B!C1101</f>
        <v>0</v>
      </c>
      <c r="D153" s="218">
        <f>[12]B!D1101</f>
        <v>0</v>
      </c>
      <c r="E153" s="218">
        <f>[12]B!E1101</f>
        <v>0</v>
      </c>
      <c r="F153" s="218">
        <f>[12]B!F1101</f>
        <v>0</v>
      </c>
      <c r="G153" s="218">
        <f>[12]B!G1101</f>
        <v>0</v>
      </c>
      <c r="H153" s="218">
        <f>[12]B!AA1101</f>
        <v>0</v>
      </c>
      <c r="I153" s="218">
        <f>[12]B!AB1101</f>
        <v>0</v>
      </c>
      <c r="J153" s="218">
        <f>[12]B!AC1101</f>
        <v>0</v>
      </c>
      <c r="K153" s="218">
        <f>[12]B!AD1101</f>
        <v>0</v>
      </c>
      <c r="L153" s="218">
        <f>[12]B!AE1101</f>
        <v>0</v>
      </c>
      <c r="M153" s="218">
        <f>[12]B!AF1101</f>
        <v>0</v>
      </c>
      <c r="N153" s="218">
        <f>[12]B!AG1101</f>
        <v>0</v>
      </c>
      <c r="O153" s="218">
        <f>[12]B!AH1101</f>
        <v>0</v>
      </c>
      <c r="P153" s="218">
        <f>[12]B!AI1101</f>
        <v>0</v>
      </c>
      <c r="Q153" s="218">
        <f>[12]B!AJ1101</f>
        <v>0</v>
      </c>
      <c r="R153" s="219">
        <f>[12]B!AL1101</f>
        <v>0</v>
      </c>
      <c r="U153" s="209"/>
    </row>
    <row r="154" spans="1:24" x14ac:dyDescent="0.2">
      <c r="A154" s="634" t="s">
        <v>232</v>
      </c>
      <c r="B154" s="635"/>
      <c r="C154" s="220">
        <f>[12]B!C1104</f>
        <v>0</v>
      </c>
      <c r="D154" s="221">
        <f>[12]B!D1104</f>
        <v>0</v>
      </c>
      <c r="E154" s="221">
        <f>[12]B!E1104</f>
        <v>0</v>
      </c>
      <c r="F154" s="221">
        <f>[12]B!F1104</f>
        <v>0</v>
      </c>
      <c r="G154" s="221">
        <f>[12]B!G1104</f>
        <v>0</v>
      </c>
      <c r="H154" s="221">
        <f>[12]B!AA1104</f>
        <v>0</v>
      </c>
      <c r="I154" s="221">
        <f>[12]B!AB1104</f>
        <v>0</v>
      </c>
      <c r="J154" s="221">
        <f>[12]B!AC1104</f>
        <v>0</v>
      </c>
      <c r="K154" s="221">
        <f>[12]B!AD1104</f>
        <v>0</v>
      </c>
      <c r="L154" s="221">
        <f>[12]B!AE1104</f>
        <v>0</v>
      </c>
      <c r="M154" s="221">
        <f>[12]B!AF1104</f>
        <v>0</v>
      </c>
      <c r="N154" s="221">
        <f>[12]B!AG1104</f>
        <v>0</v>
      </c>
      <c r="O154" s="221">
        <f>[12]B!AH1104</f>
        <v>0</v>
      </c>
      <c r="P154" s="221">
        <f>[12]B!AI1104</f>
        <v>0</v>
      </c>
      <c r="Q154" s="221">
        <f>[12]B!AJ1104</f>
        <v>0</v>
      </c>
      <c r="R154" s="219">
        <f>[12]B!AL1104</f>
        <v>0</v>
      </c>
      <c r="U154" s="209"/>
    </row>
    <row r="155" spans="1:24" x14ac:dyDescent="0.2">
      <c r="A155" s="584" t="s">
        <v>79</v>
      </c>
      <c r="B155" s="636"/>
      <c r="C155" s="222">
        <f>SUM(C150+C151+C152+C153+C154)</f>
        <v>0</v>
      </c>
      <c r="D155" s="222">
        <f>SUM(D150+D151+D152+D153+D154)</f>
        <v>0</v>
      </c>
      <c r="E155" s="222">
        <f>SUM(E150+E151+E152+E153+E154)</f>
        <v>0</v>
      </c>
      <c r="F155" s="222">
        <f t="shared" ref="F155:Q155" si="4">SUM(F150+F151+F152+F153+F154)</f>
        <v>0</v>
      </c>
      <c r="G155" s="222">
        <f t="shared" si="4"/>
        <v>0</v>
      </c>
      <c r="H155" s="222">
        <f t="shared" si="4"/>
        <v>0</v>
      </c>
      <c r="I155" s="222">
        <f t="shared" si="4"/>
        <v>0</v>
      </c>
      <c r="J155" s="222">
        <f t="shared" si="4"/>
        <v>0</v>
      </c>
      <c r="K155" s="222">
        <f t="shared" si="4"/>
        <v>0</v>
      </c>
      <c r="L155" s="222">
        <f t="shared" si="4"/>
        <v>0</v>
      </c>
      <c r="M155" s="222">
        <f t="shared" si="4"/>
        <v>0</v>
      </c>
      <c r="N155" s="222">
        <f t="shared" si="4"/>
        <v>0</v>
      </c>
      <c r="O155" s="222">
        <f t="shared" si="4"/>
        <v>0</v>
      </c>
      <c r="P155" s="222">
        <f t="shared" si="4"/>
        <v>40</v>
      </c>
      <c r="Q155" s="222">
        <f t="shared" si="4"/>
        <v>0</v>
      </c>
      <c r="R155" s="222">
        <f>SUM(R150+R151+R152+R153+R154)</f>
        <v>0</v>
      </c>
      <c r="U155" s="209"/>
    </row>
    <row r="156" spans="1:24" s="102" customFormat="1" x14ac:dyDescent="0.2">
      <c r="A156" s="96" t="s">
        <v>233</v>
      </c>
      <c r="B156" s="223"/>
      <c r="C156" s="223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7"/>
      <c r="P156" s="387"/>
      <c r="Q156" s="387"/>
      <c r="R156" s="387"/>
      <c r="S156" s="5"/>
      <c r="T156" s="5"/>
      <c r="X156" s="5"/>
    </row>
    <row r="157" spans="1:24" ht="14.25" customHeight="1" x14ac:dyDescent="0.2">
      <c r="A157" s="637" t="s">
        <v>234</v>
      </c>
      <c r="B157" s="638"/>
      <c r="C157" s="581" t="s">
        <v>157</v>
      </c>
      <c r="D157" s="639" t="s">
        <v>227</v>
      </c>
      <c r="E157" s="639"/>
      <c r="F157" s="639"/>
      <c r="G157" s="639"/>
      <c r="H157" s="631" t="s">
        <v>169</v>
      </c>
      <c r="I157" s="631"/>
      <c r="J157" s="632"/>
      <c r="K157" s="633" t="s">
        <v>170</v>
      </c>
      <c r="L157" s="633"/>
      <c r="M157" s="633"/>
      <c r="N157" s="621" t="s">
        <v>171</v>
      </c>
      <c r="O157" s="750" t="s">
        <v>172</v>
      </c>
      <c r="P157" s="751"/>
      <c r="Q157" s="593" t="s">
        <v>173</v>
      </c>
      <c r="R157" s="629" t="s">
        <v>7</v>
      </c>
    </row>
    <row r="158" spans="1:24" ht="14.25" customHeight="1" x14ac:dyDescent="0.2">
      <c r="A158" s="637"/>
      <c r="B158" s="638"/>
      <c r="C158" s="582"/>
      <c r="D158" s="644" t="s">
        <v>235</v>
      </c>
      <c r="E158" s="646" t="s">
        <v>176</v>
      </c>
      <c r="F158" s="602"/>
      <c r="G158" s="647" t="s">
        <v>236</v>
      </c>
      <c r="H158" s="605" t="s">
        <v>178</v>
      </c>
      <c r="I158" s="607" t="s">
        <v>179</v>
      </c>
      <c r="J158" s="609" t="s">
        <v>180</v>
      </c>
      <c r="K158" s="611" t="s">
        <v>181</v>
      </c>
      <c r="L158" s="612" t="s">
        <v>182</v>
      </c>
      <c r="M158" s="626" t="s">
        <v>183</v>
      </c>
      <c r="N158" s="622"/>
      <c r="O158" s="750" t="s">
        <v>184</v>
      </c>
      <c r="P158" s="759" t="s">
        <v>185</v>
      </c>
      <c r="Q158" s="594"/>
      <c r="R158" s="629"/>
      <c r="S158" s="225"/>
      <c r="T158" s="102"/>
    </row>
    <row r="159" spans="1:24" x14ac:dyDescent="0.2">
      <c r="A159" s="637"/>
      <c r="B159" s="638"/>
      <c r="C159" s="583"/>
      <c r="D159" s="645"/>
      <c r="E159" s="492" t="s">
        <v>186</v>
      </c>
      <c r="F159" s="456" t="s">
        <v>187</v>
      </c>
      <c r="G159" s="648"/>
      <c r="H159" s="606"/>
      <c r="I159" s="608"/>
      <c r="J159" s="610"/>
      <c r="K159" s="611"/>
      <c r="L159" s="612"/>
      <c r="M159" s="626"/>
      <c r="N159" s="623"/>
      <c r="O159" s="750"/>
      <c r="P159" s="759"/>
      <c r="Q159" s="595"/>
      <c r="R159" s="629"/>
      <c r="S159" s="208"/>
    </row>
    <row r="160" spans="1:24" x14ac:dyDescent="0.2">
      <c r="A160" s="388">
        <v>1901023</v>
      </c>
      <c r="B160" s="389" t="s">
        <v>237</v>
      </c>
      <c r="C160" s="390">
        <f>[12]B!C2470</f>
        <v>30</v>
      </c>
      <c r="D160" s="390">
        <f>[12]B!D2470</f>
        <v>30</v>
      </c>
      <c r="E160" s="391">
        <f>[12]B!E2470</f>
        <v>30</v>
      </c>
      <c r="F160" s="391">
        <f>[12]B!F2470</f>
        <v>0</v>
      </c>
      <c r="G160" s="391">
        <f>[12]B!G2470</f>
        <v>0</v>
      </c>
      <c r="H160" s="392">
        <f>[12]B!AA2470</f>
        <v>30</v>
      </c>
      <c r="I160" s="392">
        <f>[12]B!AB2470</f>
        <v>0</v>
      </c>
      <c r="J160" s="392">
        <f>[12]B!AC2470</f>
        <v>0</v>
      </c>
      <c r="K160" s="392">
        <f>[12]B!AD2470</f>
        <v>0</v>
      </c>
      <c r="L160" s="392">
        <f>[12]B!AE2470</f>
        <v>0</v>
      </c>
      <c r="M160" s="392">
        <f>[12]B!AF2470</f>
        <v>0</v>
      </c>
      <c r="N160" s="392">
        <f>[12]B!AG2470</f>
        <v>0</v>
      </c>
      <c r="O160" s="392">
        <f>[12]B!AH2470</f>
        <v>0</v>
      </c>
      <c r="P160" s="392">
        <f>[12]B!AI2470</f>
        <v>0</v>
      </c>
      <c r="Q160" s="392">
        <f>[12]B!AJ2470</f>
        <v>0</v>
      </c>
      <c r="R160" s="44">
        <f>[12]B!AL2470</f>
        <v>1590000</v>
      </c>
    </row>
    <row r="161" spans="1:22" x14ac:dyDescent="0.2">
      <c r="A161" s="393">
        <v>1901024</v>
      </c>
      <c r="B161" s="394" t="s">
        <v>238</v>
      </c>
      <c r="C161" s="390">
        <f>[12]B!C2471</f>
        <v>0</v>
      </c>
      <c r="D161" s="390">
        <f>[12]B!D2471</f>
        <v>0</v>
      </c>
      <c r="E161" s="391">
        <f>[12]B!E2471</f>
        <v>0</v>
      </c>
      <c r="F161" s="391">
        <f>[12]B!F2471</f>
        <v>0</v>
      </c>
      <c r="G161" s="391">
        <f>[12]B!G2471</f>
        <v>0</v>
      </c>
      <c r="H161" s="392">
        <f>[12]B!AA2471</f>
        <v>0</v>
      </c>
      <c r="I161" s="392">
        <f>[12]B!AB2471</f>
        <v>0</v>
      </c>
      <c r="J161" s="392">
        <f>[12]B!AC2471</f>
        <v>0</v>
      </c>
      <c r="K161" s="392">
        <f>[12]B!AD2471</f>
        <v>0</v>
      </c>
      <c r="L161" s="392">
        <f>[12]B!AE2471</f>
        <v>0</v>
      </c>
      <c r="M161" s="392">
        <f>[12]B!AF2471</f>
        <v>0</v>
      </c>
      <c r="N161" s="392">
        <f>[12]B!AG2471</f>
        <v>0</v>
      </c>
      <c r="O161" s="392">
        <f>[12]B!AH2471</f>
        <v>0</v>
      </c>
      <c r="P161" s="392">
        <f>[12]B!AI2471</f>
        <v>0</v>
      </c>
      <c r="Q161" s="392">
        <f>[12]B!AJ2471</f>
        <v>0</v>
      </c>
      <c r="R161" s="45">
        <f>[12]B!AL2471</f>
        <v>0</v>
      </c>
    </row>
    <row r="162" spans="1:22" x14ac:dyDescent="0.2">
      <c r="A162" s="393">
        <v>1901025</v>
      </c>
      <c r="B162" s="394" t="s">
        <v>239</v>
      </c>
      <c r="C162" s="390">
        <f>[12]B!C2472</f>
        <v>0</v>
      </c>
      <c r="D162" s="390">
        <f>[12]B!D2472</f>
        <v>0</v>
      </c>
      <c r="E162" s="391">
        <f>[12]B!E2472</f>
        <v>0</v>
      </c>
      <c r="F162" s="391">
        <f>[12]B!F2472</f>
        <v>0</v>
      </c>
      <c r="G162" s="391">
        <f>[12]B!G2472</f>
        <v>0</v>
      </c>
      <c r="H162" s="392">
        <f>[12]B!AA2472</f>
        <v>0</v>
      </c>
      <c r="I162" s="392">
        <f>[12]B!AB2472</f>
        <v>0</v>
      </c>
      <c r="J162" s="392">
        <f>[12]B!AC2472</f>
        <v>0</v>
      </c>
      <c r="K162" s="392">
        <f>[12]B!AD2472</f>
        <v>0</v>
      </c>
      <c r="L162" s="392">
        <f>[12]B!AE2472</f>
        <v>0</v>
      </c>
      <c r="M162" s="392">
        <f>[12]B!AF2472</f>
        <v>0</v>
      </c>
      <c r="N162" s="392">
        <f>[12]B!AG2472</f>
        <v>0</v>
      </c>
      <c r="O162" s="392">
        <f>[12]B!AH2472</f>
        <v>0</v>
      </c>
      <c r="P162" s="392">
        <f>[12]B!AI2472</f>
        <v>0</v>
      </c>
      <c r="Q162" s="392">
        <f>[12]B!AJ2472</f>
        <v>0</v>
      </c>
      <c r="R162" s="45">
        <f>[12]B!AL2472</f>
        <v>0</v>
      </c>
    </row>
    <row r="163" spans="1:22" x14ac:dyDescent="0.2">
      <c r="A163" s="393">
        <v>1901026</v>
      </c>
      <c r="B163" s="394" t="s">
        <v>240</v>
      </c>
      <c r="C163" s="390">
        <f>[12]B!C2473</f>
        <v>0</v>
      </c>
      <c r="D163" s="390">
        <f>[12]B!D2473</f>
        <v>0</v>
      </c>
      <c r="E163" s="391">
        <f>[12]B!E2473</f>
        <v>0</v>
      </c>
      <c r="F163" s="391">
        <f>[12]B!F2473</f>
        <v>0</v>
      </c>
      <c r="G163" s="391">
        <f>[12]B!G2473</f>
        <v>0</v>
      </c>
      <c r="H163" s="392">
        <f>[12]B!AA2473</f>
        <v>0</v>
      </c>
      <c r="I163" s="392">
        <f>[12]B!AB2473</f>
        <v>0</v>
      </c>
      <c r="J163" s="392">
        <f>[12]B!AC2473</f>
        <v>0</v>
      </c>
      <c r="K163" s="392">
        <f>[12]B!AD2473</f>
        <v>0</v>
      </c>
      <c r="L163" s="392">
        <f>[12]B!AE2473</f>
        <v>0</v>
      </c>
      <c r="M163" s="392">
        <f>[12]B!AF2473</f>
        <v>0</v>
      </c>
      <c r="N163" s="392">
        <f>[12]B!AG2473</f>
        <v>0</v>
      </c>
      <c r="O163" s="392">
        <f>[12]B!AH2473</f>
        <v>0</v>
      </c>
      <c r="P163" s="392">
        <f>[12]B!AI2473</f>
        <v>0</v>
      </c>
      <c r="Q163" s="392">
        <f>[12]B!AJ2473</f>
        <v>0</v>
      </c>
      <c r="R163" s="45">
        <f>[12]B!AL2473</f>
        <v>0</v>
      </c>
    </row>
    <row r="164" spans="1:22" x14ac:dyDescent="0.2">
      <c r="A164" s="393">
        <v>1901126</v>
      </c>
      <c r="B164" s="394" t="s">
        <v>241</v>
      </c>
      <c r="C164" s="390">
        <f>[12]B!C2474</f>
        <v>0</v>
      </c>
      <c r="D164" s="390">
        <f>[12]B!D2474</f>
        <v>0</v>
      </c>
      <c r="E164" s="391">
        <f>[12]B!E2474</f>
        <v>0</v>
      </c>
      <c r="F164" s="391">
        <f>[12]B!F2474</f>
        <v>0</v>
      </c>
      <c r="G164" s="391">
        <f>[12]B!G2474</f>
        <v>0</v>
      </c>
      <c r="H164" s="392">
        <f>[12]B!AA2474</f>
        <v>0</v>
      </c>
      <c r="I164" s="392">
        <f>[12]B!AB2474</f>
        <v>0</v>
      </c>
      <c r="J164" s="392">
        <f>[12]B!AC2474</f>
        <v>0</v>
      </c>
      <c r="K164" s="392">
        <f>[12]B!AD2474</f>
        <v>0</v>
      </c>
      <c r="L164" s="392">
        <f>[12]B!AE2474</f>
        <v>0</v>
      </c>
      <c r="M164" s="392">
        <f>[12]B!AF2474</f>
        <v>0</v>
      </c>
      <c r="N164" s="392">
        <f>[12]B!AG2474</f>
        <v>0</v>
      </c>
      <c r="O164" s="392">
        <f>[12]B!AH2474</f>
        <v>0</v>
      </c>
      <c r="P164" s="392">
        <f>[12]B!AI2474</f>
        <v>0</v>
      </c>
      <c r="Q164" s="392">
        <f>[12]B!AJ2474</f>
        <v>0</v>
      </c>
      <c r="R164" s="45">
        <f>[12]B!AL2474</f>
        <v>0</v>
      </c>
    </row>
    <row r="165" spans="1:22" x14ac:dyDescent="0.2">
      <c r="A165" s="393">
        <v>1901027</v>
      </c>
      <c r="B165" s="394" t="s">
        <v>242</v>
      </c>
      <c r="C165" s="390">
        <f>[12]B!C2475</f>
        <v>0</v>
      </c>
      <c r="D165" s="390">
        <f>[12]B!D2475</f>
        <v>0</v>
      </c>
      <c r="E165" s="391">
        <f>[12]B!E2475</f>
        <v>0</v>
      </c>
      <c r="F165" s="391">
        <f>[12]B!F2475</f>
        <v>0</v>
      </c>
      <c r="G165" s="391">
        <f>[12]B!G2475</f>
        <v>0</v>
      </c>
      <c r="H165" s="392">
        <f>[12]B!AA2475</f>
        <v>0</v>
      </c>
      <c r="I165" s="392">
        <f>[12]B!AB2475</f>
        <v>0</v>
      </c>
      <c r="J165" s="392">
        <f>[12]B!AC2475</f>
        <v>0</v>
      </c>
      <c r="K165" s="392">
        <f>[12]B!AD2475</f>
        <v>0</v>
      </c>
      <c r="L165" s="392">
        <f>[12]B!AE2475</f>
        <v>0</v>
      </c>
      <c r="M165" s="392">
        <f>[12]B!AF2475</f>
        <v>0</v>
      </c>
      <c r="N165" s="392">
        <f>[12]B!AG2475</f>
        <v>0</v>
      </c>
      <c r="O165" s="392">
        <f>[12]B!AH2475</f>
        <v>0</v>
      </c>
      <c r="P165" s="392">
        <f>[12]B!AI2475</f>
        <v>0</v>
      </c>
      <c r="Q165" s="392">
        <f>[12]B!AJ2475</f>
        <v>0</v>
      </c>
      <c r="R165" s="45">
        <f>[12]B!AL2475</f>
        <v>0</v>
      </c>
    </row>
    <row r="166" spans="1:22" x14ac:dyDescent="0.2">
      <c r="A166" s="393">
        <v>1901028</v>
      </c>
      <c r="B166" s="394" t="s">
        <v>243</v>
      </c>
      <c r="C166" s="390">
        <f>[12]B!C2476</f>
        <v>0</v>
      </c>
      <c r="D166" s="390">
        <f>[12]B!D2476</f>
        <v>0</v>
      </c>
      <c r="E166" s="391">
        <f>[12]B!E2476</f>
        <v>0</v>
      </c>
      <c r="F166" s="391">
        <f>[12]B!F2476</f>
        <v>0</v>
      </c>
      <c r="G166" s="391">
        <f>[12]B!G2476</f>
        <v>0</v>
      </c>
      <c r="H166" s="392">
        <f>[12]B!AA2476</f>
        <v>0</v>
      </c>
      <c r="I166" s="392">
        <f>[12]B!AB2476</f>
        <v>0</v>
      </c>
      <c r="J166" s="392">
        <f>[12]B!AC2476</f>
        <v>0</v>
      </c>
      <c r="K166" s="392">
        <f>[12]B!AD2476</f>
        <v>0</v>
      </c>
      <c r="L166" s="392">
        <f>[12]B!AE2476</f>
        <v>0</v>
      </c>
      <c r="M166" s="392">
        <f>[12]B!AF2476</f>
        <v>0</v>
      </c>
      <c r="N166" s="392">
        <f>[12]B!AG2476</f>
        <v>0</v>
      </c>
      <c r="O166" s="392">
        <f>[12]B!AH2476</f>
        <v>0</v>
      </c>
      <c r="P166" s="392">
        <f>[12]B!AI2476</f>
        <v>0</v>
      </c>
      <c r="Q166" s="392">
        <f>[12]B!AJ2476</f>
        <v>0</v>
      </c>
      <c r="R166" s="45">
        <f>[12]B!AL2476</f>
        <v>0</v>
      </c>
    </row>
    <row r="167" spans="1:22" x14ac:dyDescent="0.2">
      <c r="A167" s="395">
        <v>1901029</v>
      </c>
      <c r="B167" s="396" t="s">
        <v>244</v>
      </c>
      <c r="C167" s="390">
        <f>[12]B!C2477</f>
        <v>0</v>
      </c>
      <c r="D167" s="390">
        <f>[12]B!D2477</f>
        <v>0</v>
      </c>
      <c r="E167" s="391">
        <f>[12]B!E2477</f>
        <v>0</v>
      </c>
      <c r="F167" s="391">
        <f>[12]B!F2477</f>
        <v>0</v>
      </c>
      <c r="G167" s="391">
        <f>[12]B!G2477</f>
        <v>0</v>
      </c>
      <c r="H167" s="392">
        <f>[12]B!AA2477</f>
        <v>0</v>
      </c>
      <c r="I167" s="392">
        <f>[12]B!AB2477</f>
        <v>0</v>
      </c>
      <c r="J167" s="392">
        <f>[12]B!AC2477</f>
        <v>0</v>
      </c>
      <c r="K167" s="392">
        <f>[12]B!AD2477</f>
        <v>0</v>
      </c>
      <c r="L167" s="392">
        <f>[12]B!AE2477</f>
        <v>0</v>
      </c>
      <c r="M167" s="392">
        <f>[12]B!AF2477</f>
        <v>0</v>
      </c>
      <c r="N167" s="392">
        <f>[12]B!AG2477</f>
        <v>0</v>
      </c>
      <c r="O167" s="392">
        <f>[12]B!AH2477</f>
        <v>0</v>
      </c>
      <c r="P167" s="392">
        <f>[12]B!AI2477</f>
        <v>0</v>
      </c>
      <c r="Q167" s="392">
        <f>[12]B!AJ2477</f>
        <v>0</v>
      </c>
      <c r="R167" s="45">
        <f>[12]B!AL2477</f>
        <v>0</v>
      </c>
    </row>
    <row r="168" spans="1:22" x14ac:dyDescent="0.2">
      <c r="A168" s="395">
        <v>1901031</v>
      </c>
      <c r="B168" s="396" t="s">
        <v>245</v>
      </c>
      <c r="C168" s="390">
        <f>[12]B!C2478</f>
        <v>0</v>
      </c>
      <c r="D168" s="390">
        <f>[12]B!D2478</f>
        <v>0</v>
      </c>
      <c r="E168" s="391">
        <f>[12]B!E2478</f>
        <v>0</v>
      </c>
      <c r="F168" s="391">
        <f>[12]B!F2478</f>
        <v>0</v>
      </c>
      <c r="G168" s="391">
        <f>[12]B!G2478</f>
        <v>0</v>
      </c>
      <c r="H168" s="392">
        <f>[12]B!AA2478</f>
        <v>0</v>
      </c>
      <c r="I168" s="392">
        <f>[12]B!AB2478</f>
        <v>0</v>
      </c>
      <c r="J168" s="392">
        <f>[12]B!AC2478</f>
        <v>0</v>
      </c>
      <c r="K168" s="392">
        <f>[12]B!AD2478</f>
        <v>0</v>
      </c>
      <c r="L168" s="392">
        <f>[12]B!AE2478</f>
        <v>0</v>
      </c>
      <c r="M168" s="392">
        <f>[12]B!AF2478</f>
        <v>0</v>
      </c>
      <c r="N168" s="392">
        <f>[12]B!AG2478</f>
        <v>0</v>
      </c>
      <c r="O168" s="392">
        <f>[12]B!AH2478</f>
        <v>0</v>
      </c>
      <c r="P168" s="392">
        <f>[12]B!AI2478</f>
        <v>0</v>
      </c>
      <c r="Q168" s="392">
        <f>[12]B!AJ2478</f>
        <v>0</v>
      </c>
      <c r="R168" s="45">
        <f>[12]B!AL2478</f>
        <v>0</v>
      </c>
    </row>
    <row r="169" spans="1:22" x14ac:dyDescent="0.2">
      <c r="A169" s="395" t="s">
        <v>246</v>
      </c>
      <c r="B169" s="396" t="s">
        <v>247</v>
      </c>
      <c r="C169" s="390">
        <f>[12]B!C2479</f>
        <v>0</v>
      </c>
      <c r="D169" s="390">
        <f>[12]B!D2479</f>
        <v>0</v>
      </c>
      <c r="E169" s="391">
        <f>[12]B!E2479</f>
        <v>0</v>
      </c>
      <c r="F169" s="391">
        <f>[12]B!F2479</f>
        <v>0</v>
      </c>
      <c r="G169" s="391">
        <f>[12]B!G2479</f>
        <v>0</v>
      </c>
      <c r="H169" s="392">
        <f>[12]B!AA2479</f>
        <v>0</v>
      </c>
      <c r="I169" s="392">
        <f>[12]B!AB2479</f>
        <v>0</v>
      </c>
      <c r="J169" s="392">
        <f>[12]B!AC2479</f>
        <v>0</v>
      </c>
      <c r="K169" s="392">
        <f>[12]B!AD2479</f>
        <v>0</v>
      </c>
      <c r="L169" s="392">
        <f>[12]B!AE2479</f>
        <v>0</v>
      </c>
      <c r="M169" s="392">
        <f>[12]B!AF2479</f>
        <v>0</v>
      </c>
      <c r="N169" s="392">
        <f>[12]B!AG2479</f>
        <v>0</v>
      </c>
      <c r="O169" s="392">
        <f>[12]B!AH2479</f>
        <v>0</v>
      </c>
      <c r="P169" s="392">
        <f>[12]B!AI2479</f>
        <v>0</v>
      </c>
      <c r="Q169" s="392">
        <f>[12]B!AJ2479</f>
        <v>0</v>
      </c>
      <c r="R169" s="45">
        <f>[12]B!AL2479</f>
        <v>0</v>
      </c>
    </row>
    <row r="170" spans="1:22" x14ac:dyDescent="0.2">
      <c r="A170" s="397">
        <v>1901033</v>
      </c>
      <c r="B170" s="398" t="s">
        <v>248</v>
      </c>
      <c r="C170" s="390">
        <f>[12]B!C2480</f>
        <v>0</v>
      </c>
      <c r="D170" s="390">
        <f>[12]B!D2480</f>
        <v>0</v>
      </c>
      <c r="E170" s="391">
        <f>[12]B!E2480</f>
        <v>0</v>
      </c>
      <c r="F170" s="391">
        <f>[12]B!F2480</f>
        <v>0</v>
      </c>
      <c r="G170" s="391">
        <f>[12]B!G2480</f>
        <v>0</v>
      </c>
      <c r="H170" s="392">
        <f>[12]B!AA2480</f>
        <v>0</v>
      </c>
      <c r="I170" s="392">
        <f>[12]B!AB2480</f>
        <v>0</v>
      </c>
      <c r="J170" s="392">
        <f>[12]B!AC2480</f>
        <v>0</v>
      </c>
      <c r="K170" s="392">
        <f>[12]B!AD2480</f>
        <v>0</v>
      </c>
      <c r="L170" s="392">
        <f>[12]B!AE2480</f>
        <v>0</v>
      </c>
      <c r="M170" s="392">
        <f>[12]B!AF2480</f>
        <v>0</v>
      </c>
      <c r="N170" s="392">
        <f>[12]B!AG2480</f>
        <v>0</v>
      </c>
      <c r="O170" s="392">
        <f>[12]B!AH2480</f>
        <v>0</v>
      </c>
      <c r="P170" s="392">
        <f>[12]B!AI2480</f>
        <v>0</v>
      </c>
      <c r="Q170" s="392">
        <f>[12]B!AJ2480</f>
        <v>0</v>
      </c>
      <c r="R170" s="234">
        <f>[12]B!AL2480</f>
        <v>0</v>
      </c>
    </row>
    <row r="171" spans="1:22" s="154" customFormat="1" x14ac:dyDescent="0.2">
      <c r="A171" s="662" t="s">
        <v>157</v>
      </c>
      <c r="B171" s="663"/>
      <c r="C171" s="399">
        <f>SUM(C160:C170)</f>
        <v>30</v>
      </c>
      <c r="D171" s="399">
        <f t="shared" ref="D171:Q171" si="5">SUM(D160:D170)</f>
        <v>30</v>
      </c>
      <c r="E171" s="399">
        <f t="shared" si="5"/>
        <v>30</v>
      </c>
      <c r="F171" s="399">
        <f t="shared" si="5"/>
        <v>0</v>
      </c>
      <c r="G171" s="399">
        <f t="shared" si="5"/>
        <v>0</v>
      </c>
      <c r="H171" s="399">
        <f t="shared" si="5"/>
        <v>30</v>
      </c>
      <c r="I171" s="399">
        <f t="shared" si="5"/>
        <v>0</v>
      </c>
      <c r="J171" s="399">
        <f t="shared" si="5"/>
        <v>0</v>
      </c>
      <c r="K171" s="399">
        <f t="shared" si="5"/>
        <v>0</v>
      </c>
      <c r="L171" s="399">
        <f t="shared" si="5"/>
        <v>0</v>
      </c>
      <c r="M171" s="399">
        <f t="shared" si="5"/>
        <v>0</v>
      </c>
      <c r="N171" s="399">
        <f t="shared" si="5"/>
        <v>0</v>
      </c>
      <c r="O171" s="399">
        <f t="shared" si="5"/>
        <v>0</v>
      </c>
      <c r="P171" s="399">
        <f t="shared" si="5"/>
        <v>0</v>
      </c>
      <c r="Q171" s="399">
        <f t="shared" si="5"/>
        <v>0</v>
      </c>
      <c r="R171" s="399">
        <f>SUM(R160:R170)</f>
        <v>1590000</v>
      </c>
      <c r="S171" s="5"/>
      <c r="T171" s="5"/>
    </row>
    <row r="172" spans="1:22" x14ac:dyDescent="0.2">
      <c r="A172" s="754" t="s">
        <v>249</v>
      </c>
      <c r="B172" s="754"/>
      <c r="C172" s="236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238"/>
      <c r="O172" s="383"/>
      <c r="P172" s="383"/>
      <c r="R172" s="239"/>
    </row>
    <row r="173" spans="1:22" ht="14.25" customHeight="1" x14ac:dyDescent="0.2">
      <c r="A173" s="575" t="s">
        <v>250</v>
      </c>
      <c r="B173" s="650"/>
      <c r="C173" s="653" t="s">
        <v>5</v>
      </c>
      <c r="D173" s="599" t="s">
        <v>175</v>
      </c>
      <c r="E173" s="657" t="s">
        <v>251</v>
      </c>
      <c r="F173" s="657"/>
      <c r="G173" s="657"/>
      <c r="H173" s="657"/>
      <c r="I173" s="657"/>
      <c r="J173" s="658"/>
      <c r="K173" s="659" t="s">
        <v>252</v>
      </c>
      <c r="L173" s="669" t="s">
        <v>170</v>
      </c>
      <c r="M173" s="670"/>
      <c r="N173" s="671"/>
      <c r="O173" s="621" t="s">
        <v>171</v>
      </c>
      <c r="P173" s="755" t="s">
        <v>172</v>
      </c>
      <c r="Q173" s="756"/>
      <c r="R173" s="593" t="s">
        <v>173</v>
      </c>
      <c r="S173" s="596" t="s">
        <v>253</v>
      </c>
      <c r="T173" s="596" t="s">
        <v>254</v>
      </c>
      <c r="U173" s="596" t="s">
        <v>255</v>
      </c>
      <c r="V173" s="596" t="s">
        <v>7</v>
      </c>
    </row>
    <row r="174" spans="1:22" x14ac:dyDescent="0.2">
      <c r="A174" s="577"/>
      <c r="B174" s="651"/>
      <c r="C174" s="654"/>
      <c r="D174" s="656"/>
      <c r="E174" s="666" t="s">
        <v>256</v>
      </c>
      <c r="F174" s="667"/>
      <c r="G174" s="667"/>
      <c r="H174" s="667" t="s">
        <v>257</v>
      </c>
      <c r="I174" s="667"/>
      <c r="J174" s="667"/>
      <c r="K174" s="660"/>
      <c r="L174" s="672"/>
      <c r="M174" s="673"/>
      <c r="N174" s="674"/>
      <c r="O174" s="622"/>
      <c r="P174" s="757"/>
      <c r="Q174" s="758"/>
      <c r="R174" s="594"/>
      <c r="S174" s="597"/>
      <c r="T174" s="597"/>
      <c r="U174" s="597"/>
      <c r="V174" s="597"/>
    </row>
    <row r="175" spans="1:22" ht="38.25" x14ac:dyDescent="0.2">
      <c r="A175" s="579"/>
      <c r="B175" s="652"/>
      <c r="C175" s="655"/>
      <c r="D175" s="600"/>
      <c r="E175" s="240" t="s">
        <v>186</v>
      </c>
      <c r="F175" s="241" t="s">
        <v>187</v>
      </c>
      <c r="G175" s="538" t="s">
        <v>236</v>
      </c>
      <c r="H175" s="240" t="s">
        <v>186</v>
      </c>
      <c r="I175" s="241" t="s">
        <v>187</v>
      </c>
      <c r="J175" s="538" t="s">
        <v>236</v>
      </c>
      <c r="K175" s="661"/>
      <c r="L175" s="531" t="s">
        <v>181</v>
      </c>
      <c r="M175" s="532" t="s">
        <v>182</v>
      </c>
      <c r="N175" s="533" t="s">
        <v>183</v>
      </c>
      <c r="O175" s="623"/>
      <c r="P175" s="543" t="s">
        <v>184</v>
      </c>
      <c r="Q175" s="546" t="s">
        <v>185</v>
      </c>
      <c r="R175" s="595"/>
      <c r="S175" s="665"/>
      <c r="T175" s="665"/>
      <c r="U175" s="665"/>
      <c r="V175" s="665"/>
    </row>
    <row r="176" spans="1:22" x14ac:dyDescent="0.2">
      <c r="A176" s="248" t="s">
        <v>258</v>
      </c>
      <c r="B176" s="249" t="s">
        <v>259</v>
      </c>
      <c r="C176" s="250">
        <f>[12]B!$C$1412</f>
        <v>2</v>
      </c>
      <c r="D176" s="401">
        <f>[12]B!H1412</f>
        <v>1</v>
      </c>
      <c r="E176" s="402">
        <f>[12]B!I1412</f>
        <v>1</v>
      </c>
      <c r="F176" s="402">
        <f>[12]B!J1412</f>
        <v>0</v>
      </c>
      <c r="G176" s="402">
        <f>[12]B!K1412</f>
        <v>1</v>
      </c>
      <c r="H176" s="402">
        <f>[12]B!L1412</f>
        <v>0</v>
      </c>
      <c r="I176" s="402">
        <f>[12]B!M1412</f>
        <v>0</v>
      </c>
      <c r="J176" s="402">
        <f>[12]B!N1412</f>
        <v>0</v>
      </c>
      <c r="K176" s="403"/>
      <c r="L176" s="402">
        <f>[12]B!AD1412</f>
        <v>0</v>
      </c>
      <c r="M176" s="402">
        <f>[12]B!AE1412</f>
        <v>0</v>
      </c>
      <c r="N176" s="402">
        <f>[12]B!AF1412</f>
        <v>0</v>
      </c>
      <c r="O176" s="402">
        <f>[12]B!AG1412</f>
        <v>0</v>
      </c>
      <c r="P176" s="402">
        <f>[12]B!AH1412</f>
        <v>0</v>
      </c>
      <c r="Q176" s="402">
        <f>[12]B!AI1412</f>
        <v>0</v>
      </c>
      <c r="R176" s="402">
        <f>[12]B!AJ1412</f>
        <v>0</v>
      </c>
      <c r="S176" s="17">
        <f>[12]B!$I$1412</f>
        <v>1</v>
      </c>
      <c r="T176" s="17">
        <f>[12]B!$L$1412</f>
        <v>0</v>
      </c>
      <c r="U176" s="253"/>
      <c r="V176" s="144">
        <f>[12]B!AL1412</f>
        <v>428690</v>
      </c>
    </row>
    <row r="177" spans="1:22" x14ac:dyDescent="0.2">
      <c r="A177" s="254" t="s">
        <v>260</v>
      </c>
      <c r="B177" s="255" t="s">
        <v>261</v>
      </c>
      <c r="C177" s="401">
        <f>[12]B!C1547</f>
        <v>118</v>
      </c>
      <c r="D177" s="401">
        <f>[12]B!H1547</f>
        <v>116</v>
      </c>
      <c r="E177" s="404">
        <f>[12]B!I1547</f>
        <v>103</v>
      </c>
      <c r="F177" s="404">
        <f>[12]B!J1547</f>
        <v>13</v>
      </c>
      <c r="G177" s="404">
        <f>[12]B!K1547</f>
        <v>0</v>
      </c>
      <c r="H177" s="404">
        <f>[12]B!L1547</f>
        <v>2</v>
      </c>
      <c r="I177" s="404">
        <f>[12]B!M1547</f>
        <v>0</v>
      </c>
      <c r="J177" s="404">
        <f>[12]B!N1547</f>
        <v>0</v>
      </c>
      <c r="K177" s="404">
        <v>11</v>
      </c>
      <c r="L177" s="404">
        <f>[12]B!AD1547</f>
        <v>0</v>
      </c>
      <c r="M177" s="404">
        <f>[12]B!AE1547</f>
        <v>70</v>
      </c>
      <c r="N177" s="404">
        <f>[12]B!AF1547</f>
        <v>0</v>
      </c>
      <c r="O177" s="404">
        <f>[12]B!AG1547</f>
        <v>0</v>
      </c>
      <c r="P177" s="404">
        <f>[12]B!AH1547</f>
        <v>0</v>
      </c>
      <c r="Q177" s="404">
        <f>[12]B!AI1547</f>
        <v>0</v>
      </c>
      <c r="R177" s="404">
        <f>[12]B!AJ1547</f>
        <v>0</v>
      </c>
      <c r="S177" s="17">
        <f>[12]B!$I$1547</f>
        <v>103</v>
      </c>
      <c r="T177" s="17">
        <f>[12]B!$L$1547</f>
        <v>2</v>
      </c>
      <c r="U177" s="253"/>
      <c r="V177" s="144">
        <f>[12]B!$AL$1547</f>
        <v>64125780</v>
      </c>
    </row>
    <row r="178" spans="1:22" x14ac:dyDescent="0.2">
      <c r="A178" s="254" t="s">
        <v>193</v>
      </c>
      <c r="B178" s="255" t="s">
        <v>262</v>
      </c>
      <c r="C178" s="401">
        <f>[12]B!C1728</f>
        <v>72</v>
      </c>
      <c r="D178" s="401">
        <f>[12]B!H1728</f>
        <v>58</v>
      </c>
      <c r="E178" s="404">
        <f>[12]B!I1728</f>
        <v>45</v>
      </c>
      <c r="F178" s="404">
        <f>[12]B!J1728</f>
        <v>13</v>
      </c>
      <c r="G178" s="404">
        <f>[12]B!K1728</f>
        <v>2</v>
      </c>
      <c r="H178" s="404">
        <f>[12]B!L1728</f>
        <v>7</v>
      </c>
      <c r="I178" s="404">
        <f>[12]B!M1728</f>
        <v>5</v>
      </c>
      <c r="J178" s="404">
        <f>[12]B!N1728</f>
        <v>0</v>
      </c>
      <c r="K178" s="404">
        <v>27</v>
      </c>
      <c r="L178" s="404">
        <f>[12]B!AD1728</f>
        <v>0</v>
      </c>
      <c r="M178" s="404">
        <f>[12]B!AE1728</f>
        <v>11</v>
      </c>
      <c r="N178" s="404">
        <f>[12]B!AF1728</f>
        <v>0</v>
      </c>
      <c r="O178" s="404">
        <f>[12]B!AG1728</f>
        <v>0</v>
      </c>
      <c r="P178" s="404">
        <f>[12]B!AH1728</f>
        <v>0</v>
      </c>
      <c r="Q178" s="404">
        <f>[12]B!AI1728</f>
        <v>0</v>
      </c>
      <c r="R178" s="404">
        <f>[12]B!AJ1728</f>
        <v>0</v>
      </c>
      <c r="S178" s="17">
        <f>[12]B!$I$1728</f>
        <v>45</v>
      </c>
      <c r="T178" s="17">
        <f>[12]B!$L$1728</f>
        <v>7</v>
      </c>
      <c r="U178" s="253"/>
      <c r="V178" s="144">
        <f>[12]B!AL1728</f>
        <v>6097375</v>
      </c>
    </row>
    <row r="179" spans="1:22" x14ac:dyDescent="0.2">
      <c r="A179" s="254" t="s">
        <v>195</v>
      </c>
      <c r="B179" s="255" t="s">
        <v>263</v>
      </c>
      <c r="C179" s="401">
        <f>[12]B!C1792</f>
        <v>19</v>
      </c>
      <c r="D179" s="401">
        <f>[12]B!H1792</f>
        <v>17</v>
      </c>
      <c r="E179" s="404">
        <f>[12]B!I1792</f>
        <v>16</v>
      </c>
      <c r="F179" s="404">
        <f>[12]B!J1792</f>
        <v>1</v>
      </c>
      <c r="G179" s="404">
        <f>[12]B!K1792</f>
        <v>0</v>
      </c>
      <c r="H179" s="404">
        <f>[12]B!L1792</f>
        <v>0</v>
      </c>
      <c r="I179" s="404">
        <f>[12]B!M1792</f>
        <v>2</v>
      </c>
      <c r="J179" s="404">
        <f>[12]B!N1792</f>
        <v>0</v>
      </c>
      <c r="K179" s="404">
        <v>12</v>
      </c>
      <c r="L179" s="404">
        <f>[12]B!AD1792</f>
        <v>0</v>
      </c>
      <c r="M179" s="404">
        <f>[12]B!AE1792</f>
        <v>0</v>
      </c>
      <c r="N179" s="404">
        <f>[12]B!AF1792</f>
        <v>0</v>
      </c>
      <c r="O179" s="404">
        <f>[12]B!AG1792</f>
        <v>2</v>
      </c>
      <c r="P179" s="404">
        <f>[12]B!AH1792</f>
        <v>0</v>
      </c>
      <c r="Q179" s="404">
        <f>[12]B!AI1792</f>
        <v>0</v>
      </c>
      <c r="R179" s="404">
        <f>[12]B!AJ1792</f>
        <v>0</v>
      </c>
      <c r="S179" s="17">
        <f>[12]B!$I$1792</f>
        <v>16</v>
      </c>
      <c r="T179" s="17">
        <f>[12]B!$L$1792</f>
        <v>0</v>
      </c>
      <c r="U179" s="253"/>
      <c r="V179" s="144">
        <f>[12]B!AL1792</f>
        <v>1158420</v>
      </c>
    </row>
    <row r="180" spans="1:22" x14ac:dyDescent="0.2">
      <c r="A180" s="254" t="s">
        <v>197</v>
      </c>
      <c r="B180" s="255" t="s">
        <v>264</v>
      </c>
      <c r="C180" s="401">
        <f>[12]B!C1866</f>
        <v>49</v>
      </c>
      <c r="D180" s="401">
        <f>[12]B!H1866</f>
        <v>41</v>
      </c>
      <c r="E180" s="404">
        <f>[12]B!I1866</f>
        <v>41</v>
      </c>
      <c r="F180" s="404">
        <f>[12]B!J1866</f>
        <v>0</v>
      </c>
      <c r="G180" s="404">
        <f>[12]B!K1866</f>
        <v>0</v>
      </c>
      <c r="H180" s="404">
        <f>[12]B!L1866</f>
        <v>8</v>
      </c>
      <c r="I180" s="404">
        <f>[12]B!M1866</f>
        <v>0</v>
      </c>
      <c r="J180" s="404">
        <f>[12]B!N1866</f>
        <v>0</v>
      </c>
      <c r="K180" s="404">
        <v>36</v>
      </c>
      <c r="L180" s="404">
        <f>[12]B!AD1866</f>
        <v>0</v>
      </c>
      <c r="M180" s="404">
        <f>[12]B!AE1866</f>
        <v>0</v>
      </c>
      <c r="N180" s="404">
        <f>[12]B!AF1866</f>
        <v>0</v>
      </c>
      <c r="O180" s="404">
        <f>[12]B!AG1866</f>
        <v>0</v>
      </c>
      <c r="P180" s="404">
        <f>[12]B!AH1866</f>
        <v>0</v>
      </c>
      <c r="Q180" s="404">
        <f>[12]B!AI1866</f>
        <v>0</v>
      </c>
      <c r="R180" s="404">
        <f>[12]B!AJ1866</f>
        <v>0</v>
      </c>
      <c r="S180" s="17">
        <f>[12]B!$I$1866</f>
        <v>41</v>
      </c>
      <c r="T180" s="17">
        <f>[12]B!$L$1866</f>
        <v>8</v>
      </c>
      <c r="U180" s="253"/>
      <c r="V180" s="144">
        <f>[12]B!AL1866</f>
        <v>3277115</v>
      </c>
    </row>
    <row r="181" spans="1:22" x14ac:dyDescent="0.2">
      <c r="A181" s="254" t="s">
        <v>265</v>
      </c>
      <c r="B181" s="255" t="s">
        <v>266</v>
      </c>
      <c r="C181" s="401">
        <f>[12]B!C1909</f>
        <v>64</v>
      </c>
      <c r="D181" s="401">
        <f>[12]B!H1909</f>
        <v>60</v>
      </c>
      <c r="E181" s="404">
        <f>[12]B!I1909</f>
        <v>57</v>
      </c>
      <c r="F181" s="404">
        <f>[12]B!J1909</f>
        <v>3</v>
      </c>
      <c r="G181" s="404">
        <f>[12]B!K1909</f>
        <v>1</v>
      </c>
      <c r="H181" s="404">
        <f>[12]B!L1909</f>
        <v>3</v>
      </c>
      <c r="I181" s="404">
        <f>[12]B!M1909</f>
        <v>0</v>
      </c>
      <c r="J181" s="404">
        <f>[12]B!N1909</f>
        <v>0</v>
      </c>
      <c r="K181" s="404">
        <v>64</v>
      </c>
      <c r="L181" s="404">
        <f>[12]B!AD1909</f>
        <v>0</v>
      </c>
      <c r="M181" s="404">
        <f>[12]B!AE1909</f>
        <v>0</v>
      </c>
      <c r="N181" s="404">
        <f>[12]B!AF1909</f>
        <v>0</v>
      </c>
      <c r="O181" s="404">
        <f>[12]B!AG1909</f>
        <v>58</v>
      </c>
      <c r="P181" s="404">
        <f>[12]B!AH1909</f>
        <v>0</v>
      </c>
      <c r="Q181" s="404">
        <f>[12]B!AI1909</f>
        <v>0</v>
      </c>
      <c r="R181" s="404">
        <f>[12]B!AJ1909</f>
        <v>0</v>
      </c>
      <c r="S181" s="17">
        <f>[12]B!$I$1909</f>
        <v>57</v>
      </c>
      <c r="T181" s="17">
        <f>[12]B!$L$1909</f>
        <v>3</v>
      </c>
      <c r="U181" s="253"/>
      <c r="V181" s="144">
        <f>[12]B!AL1909</f>
        <v>3213525</v>
      </c>
    </row>
    <row r="182" spans="1:22" x14ac:dyDescent="0.2">
      <c r="A182" s="254" t="s">
        <v>204</v>
      </c>
      <c r="B182" s="255" t="s">
        <v>267</v>
      </c>
      <c r="C182" s="405">
        <f>[12]B!C2068</f>
        <v>19</v>
      </c>
      <c r="D182" s="405">
        <f>[12]B!H2068</f>
        <v>19</v>
      </c>
      <c r="E182" s="404">
        <f>[12]B!I2068</f>
        <v>15</v>
      </c>
      <c r="F182" s="404">
        <f>[12]B!J2068</f>
        <v>4</v>
      </c>
      <c r="G182" s="404">
        <f>[12]B!K2068</f>
        <v>0</v>
      </c>
      <c r="H182" s="404">
        <f>[12]B!L2068</f>
        <v>0</v>
      </c>
      <c r="I182" s="404">
        <f>[12]B!M2068</f>
        <v>0</v>
      </c>
      <c r="J182" s="404">
        <f>[12]B!N2068</f>
        <v>0</v>
      </c>
      <c r="K182" s="404">
        <v>1</v>
      </c>
      <c r="L182" s="404">
        <f>[12]B!AD2068</f>
        <v>0</v>
      </c>
      <c r="M182" s="404">
        <f>[12]B!AE2068</f>
        <v>0</v>
      </c>
      <c r="N182" s="404">
        <f>[12]B!AF2068</f>
        <v>0</v>
      </c>
      <c r="O182" s="404">
        <f>[12]B!AG2068</f>
        <v>0</v>
      </c>
      <c r="P182" s="404">
        <f>[12]B!AH2068</f>
        <v>0</v>
      </c>
      <c r="Q182" s="404">
        <f>[12]B!AI2068</f>
        <v>0</v>
      </c>
      <c r="R182" s="404">
        <f>[12]B!AJ2068</f>
        <v>0</v>
      </c>
      <c r="S182" s="17">
        <f>[12]B!$I$2068</f>
        <v>15</v>
      </c>
      <c r="T182" s="17">
        <f>[12]B!$L$2068</f>
        <v>0</v>
      </c>
      <c r="U182" s="253"/>
      <c r="V182" s="144">
        <f>[12]B!AL2068</f>
        <v>21775760</v>
      </c>
    </row>
    <row r="183" spans="1:22" x14ac:dyDescent="0.2">
      <c r="A183" s="254" t="s">
        <v>268</v>
      </c>
      <c r="B183" s="255" t="s">
        <v>269</v>
      </c>
      <c r="C183" s="405">
        <f>[12]B!C2170</f>
        <v>11</v>
      </c>
      <c r="D183" s="405">
        <f>[12]B!H2170</f>
        <v>8</v>
      </c>
      <c r="E183" s="404">
        <f>[12]B!I2170</f>
        <v>8</v>
      </c>
      <c r="F183" s="404">
        <f>[12]B!J2170</f>
        <v>0</v>
      </c>
      <c r="G183" s="404">
        <f>[12]B!K2170</f>
        <v>0</v>
      </c>
      <c r="H183" s="404">
        <f>[12]B!L2170</f>
        <v>3</v>
      </c>
      <c r="I183" s="404">
        <f>[12]B!M2170</f>
        <v>0</v>
      </c>
      <c r="J183" s="404">
        <f>[12]B!N2170</f>
        <v>0</v>
      </c>
      <c r="K183" s="404">
        <v>2</v>
      </c>
      <c r="L183" s="404">
        <f>[12]B!AD2170</f>
        <v>0</v>
      </c>
      <c r="M183" s="404">
        <f>[12]B!AE2170</f>
        <v>0</v>
      </c>
      <c r="N183" s="404">
        <f>[12]B!AF2170</f>
        <v>0</v>
      </c>
      <c r="O183" s="404">
        <f>[12]B!AG2170</f>
        <v>0</v>
      </c>
      <c r="P183" s="404">
        <f>[12]B!AH2170</f>
        <v>0</v>
      </c>
      <c r="Q183" s="404">
        <f>[12]B!AI2170</f>
        <v>0</v>
      </c>
      <c r="R183" s="404">
        <f>[12]B!AJ2170</f>
        <v>0</v>
      </c>
      <c r="S183" s="17">
        <f>[12]B!$I$2170</f>
        <v>8</v>
      </c>
      <c r="T183" s="17">
        <f>[12]B!$L$2170</f>
        <v>3</v>
      </c>
      <c r="U183" s="253"/>
      <c r="V183" s="144">
        <f>[12]B!AL2170</f>
        <v>4095500</v>
      </c>
    </row>
    <row r="184" spans="1:22" x14ac:dyDescent="0.2">
      <c r="A184" s="254" t="s">
        <v>270</v>
      </c>
      <c r="B184" s="255" t="s">
        <v>271</v>
      </c>
      <c r="C184" s="405">
        <f>[12]B!C2398</f>
        <v>198</v>
      </c>
      <c r="D184" s="405">
        <f>[12]B!H2398</f>
        <v>172</v>
      </c>
      <c r="E184" s="404">
        <f>[12]B!I2398</f>
        <v>135</v>
      </c>
      <c r="F184" s="404">
        <f>[12]B!J2398</f>
        <v>37</v>
      </c>
      <c r="G184" s="404">
        <f>[12]B!K2398</f>
        <v>4</v>
      </c>
      <c r="H184" s="404">
        <f>[12]B!L2398</f>
        <v>18</v>
      </c>
      <c r="I184" s="404">
        <f>[12]B!M2398</f>
        <v>4</v>
      </c>
      <c r="J184" s="404">
        <f>[12]B!N2398</f>
        <v>0</v>
      </c>
      <c r="K184" s="406"/>
      <c r="L184" s="404">
        <f>[12]B!AD2398</f>
        <v>0</v>
      </c>
      <c r="M184" s="404">
        <f>[12]B!AE2398</f>
        <v>0</v>
      </c>
      <c r="N184" s="404">
        <f>[12]B!AF2398</f>
        <v>0</v>
      </c>
      <c r="O184" s="404">
        <f>[12]B!AG2398</f>
        <v>0</v>
      </c>
      <c r="P184" s="404">
        <f>[12]B!AH2398</f>
        <v>0</v>
      </c>
      <c r="Q184" s="404">
        <f>[12]B!AI2398</f>
        <v>0</v>
      </c>
      <c r="R184" s="404">
        <f>[12]B!AJ2398</f>
        <v>0</v>
      </c>
      <c r="S184" s="17">
        <f>[12]B!$I$2398</f>
        <v>135</v>
      </c>
      <c r="T184" s="17">
        <f>[12]B!$L$2398</f>
        <v>18</v>
      </c>
      <c r="U184" s="253"/>
      <c r="V184" s="144">
        <f>[12]B!AL2398</f>
        <v>44638770</v>
      </c>
    </row>
    <row r="185" spans="1:22" x14ac:dyDescent="0.2">
      <c r="A185" s="254" t="s">
        <v>272</v>
      </c>
      <c r="B185" s="255" t="s">
        <v>273</v>
      </c>
      <c r="C185" s="401">
        <f>[12]B!C2438</f>
        <v>21</v>
      </c>
      <c r="D185" s="401">
        <f>[12]B!H2438</f>
        <v>15</v>
      </c>
      <c r="E185" s="404">
        <f>[12]B!I2438</f>
        <v>3</v>
      </c>
      <c r="F185" s="404">
        <f>[12]B!J2438</f>
        <v>12</v>
      </c>
      <c r="G185" s="404">
        <f>[12]B!K2438</f>
        <v>2</v>
      </c>
      <c r="H185" s="404">
        <f>[12]B!L2438</f>
        <v>0</v>
      </c>
      <c r="I185" s="404">
        <f>[12]B!M2438</f>
        <v>3</v>
      </c>
      <c r="J185" s="404">
        <f>[12]B!N2438</f>
        <v>1</v>
      </c>
      <c r="K185" s="404">
        <v>2</v>
      </c>
      <c r="L185" s="404">
        <f>[12]B!AD2438</f>
        <v>0</v>
      </c>
      <c r="M185" s="404">
        <f>[12]B!AE2438</f>
        <v>0</v>
      </c>
      <c r="N185" s="404">
        <f>[12]B!AF2438</f>
        <v>0</v>
      </c>
      <c r="O185" s="404">
        <f>[12]B!AG2438</f>
        <v>0</v>
      </c>
      <c r="P185" s="404">
        <f>[12]B!AH2438</f>
        <v>0</v>
      </c>
      <c r="Q185" s="404">
        <f>[12]B!AI2438</f>
        <v>0</v>
      </c>
      <c r="R185" s="404">
        <f>[12]B!AJ2438</f>
        <v>0</v>
      </c>
      <c r="S185" s="17">
        <f>[12]B!$I$2438</f>
        <v>3</v>
      </c>
      <c r="T185" s="17">
        <f>[12]B!$L$2438</f>
        <v>0</v>
      </c>
      <c r="U185" s="253"/>
      <c r="V185" s="144">
        <f>[12]B!AL2438</f>
        <v>692890</v>
      </c>
    </row>
    <row r="186" spans="1:22" x14ac:dyDescent="0.2">
      <c r="A186" s="254" t="s">
        <v>274</v>
      </c>
      <c r="B186" s="255" t="s">
        <v>275</v>
      </c>
      <c r="C186" s="401">
        <f>[12]B!C2561</f>
        <v>53</v>
      </c>
      <c r="D186" s="401">
        <f>[12]B!H2561</f>
        <v>50</v>
      </c>
      <c r="E186" s="404">
        <f>[12]B!I2561</f>
        <v>33</v>
      </c>
      <c r="F186" s="404">
        <f>[12]B!J2561</f>
        <v>17</v>
      </c>
      <c r="G186" s="404">
        <f>[12]B!K2561</f>
        <v>0</v>
      </c>
      <c r="H186" s="404">
        <f>[12]B!L2561</f>
        <v>2</v>
      </c>
      <c r="I186" s="404">
        <f>[12]B!M2561</f>
        <v>1</v>
      </c>
      <c r="J186" s="404">
        <f>[12]B!N2561</f>
        <v>0</v>
      </c>
      <c r="K186" s="402">
        <v>0</v>
      </c>
      <c r="L186" s="404">
        <f>[12]B!AD2561</f>
        <v>0</v>
      </c>
      <c r="M186" s="404">
        <f>[12]B!AE2561</f>
        <v>0</v>
      </c>
      <c r="N186" s="404">
        <f>[12]B!AF2561</f>
        <v>0</v>
      </c>
      <c r="O186" s="404">
        <f>[12]B!AG2561</f>
        <v>0</v>
      </c>
      <c r="P186" s="404">
        <f>[12]B!AH2561</f>
        <v>0</v>
      </c>
      <c r="Q186" s="404">
        <f>[12]B!AI2561</f>
        <v>0</v>
      </c>
      <c r="R186" s="404">
        <f>[12]B!AJ2561</f>
        <v>0</v>
      </c>
      <c r="S186" s="17">
        <f>[12]B!$I$2561</f>
        <v>33</v>
      </c>
      <c r="T186" s="17">
        <f>[12]B!$L$2561</f>
        <v>2</v>
      </c>
      <c r="U186" s="253"/>
      <c r="V186" s="144">
        <f>[12]B!AL2561</f>
        <v>10057070</v>
      </c>
    </row>
    <row r="187" spans="1:22" x14ac:dyDescent="0.2">
      <c r="A187" s="254" t="s">
        <v>276</v>
      </c>
      <c r="B187" s="255" t="s">
        <v>277</v>
      </c>
      <c r="C187" s="401">
        <f>[12]B!C2600</f>
        <v>20</v>
      </c>
      <c r="D187" s="401">
        <f>[12]B!H2600</f>
        <v>20</v>
      </c>
      <c r="E187" s="404">
        <f>[12]B!I2600</f>
        <v>19</v>
      </c>
      <c r="F187" s="404">
        <f>[12]B!J2600</f>
        <v>1</v>
      </c>
      <c r="G187" s="404">
        <f>[12]B!K2600</f>
        <v>0</v>
      </c>
      <c r="H187" s="404">
        <f>[12]B!L2600</f>
        <v>0</v>
      </c>
      <c r="I187" s="404">
        <f>[12]B!M2600</f>
        <v>0</v>
      </c>
      <c r="J187" s="404">
        <f>[12]B!N2600</f>
        <v>0</v>
      </c>
      <c r="K187" s="402">
        <v>1</v>
      </c>
      <c r="L187" s="404">
        <f>[12]B!AD2600</f>
        <v>0</v>
      </c>
      <c r="M187" s="404">
        <f>[12]B!AE2600</f>
        <v>6</v>
      </c>
      <c r="N187" s="404">
        <f>[12]B!AF2600</f>
        <v>0</v>
      </c>
      <c r="O187" s="404">
        <f>[12]B!AG2600</f>
        <v>0</v>
      </c>
      <c r="P187" s="404">
        <f>[12]B!AH2600</f>
        <v>0</v>
      </c>
      <c r="Q187" s="404">
        <f>[12]B!AI2600</f>
        <v>0</v>
      </c>
      <c r="R187" s="404">
        <f>[12]B!AJ2600</f>
        <v>0</v>
      </c>
      <c r="S187" s="17">
        <f>[12]B!$I$2600</f>
        <v>19</v>
      </c>
      <c r="T187" s="17">
        <f>[12]B!$L$2600</f>
        <v>0</v>
      </c>
      <c r="U187" s="253"/>
      <c r="V187" s="144">
        <f>[12]B!AL2600</f>
        <v>5024680</v>
      </c>
    </row>
    <row r="188" spans="1:22" x14ac:dyDescent="0.2">
      <c r="A188" s="254" t="s">
        <v>278</v>
      </c>
      <c r="B188" s="255" t="s">
        <v>279</v>
      </c>
      <c r="C188" s="401">
        <f>[12]B!C2640</f>
        <v>73</v>
      </c>
      <c r="D188" s="401">
        <f>[12]B!H2640</f>
        <v>65</v>
      </c>
      <c r="E188" s="404">
        <f>[12]B!I2640</f>
        <v>48</v>
      </c>
      <c r="F188" s="404">
        <f>[12]B!J2640</f>
        <v>17</v>
      </c>
      <c r="G188" s="404">
        <f>[12]B!K2640</f>
        <v>1</v>
      </c>
      <c r="H188" s="404">
        <f>[12]B!L2640</f>
        <v>4</v>
      </c>
      <c r="I188" s="404">
        <f>[12]B!M2640</f>
        <v>3</v>
      </c>
      <c r="J188" s="404">
        <f>[12]B!N2640</f>
        <v>0</v>
      </c>
      <c r="K188" s="402">
        <v>2</v>
      </c>
      <c r="L188" s="404">
        <f>[12]B!AD2640</f>
        <v>0</v>
      </c>
      <c r="M188" s="404">
        <f>[12]B!AE2640</f>
        <v>0</v>
      </c>
      <c r="N188" s="404">
        <f>[12]B!AF2640</f>
        <v>0</v>
      </c>
      <c r="O188" s="404">
        <f>[12]B!AG2640</f>
        <v>0</v>
      </c>
      <c r="P188" s="404">
        <f>[12]B!AH2640</f>
        <v>0</v>
      </c>
      <c r="Q188" s="404">
        <f>[12]B!AI2640</f>
        <v>0</v>
      </c>
      <c r="R188" s="404">
        <f>[12]B!AJ2640</f>
        <v>0</v>
      </c>
      <c r="S188" s="17">
        <f>[12]B!$I$2640</f>
        <v>48</v>
      </c>
      <c r="T188" s="17">
        <f>[12]B!$L$2640</f>
        <v>4</v>
      </c>
      <c r="U188" s="253"/>
      <c r="V188" s="144">
        <f>[12]B!AL2640</f>
        <v>10009070</v>
      </c>
    </row>
    <row r="189" spans="1:22" x14ac:dyDescent="0.2">
      <c r="A189" s="257" t="s">
        <v>280</v>
      </c>
      <c r="B189" s="255" t="s">
        <v>281</v>
      </c>
      <c r="C189" s="401">
        <f>SUM(C190:C192)</f>
        <v>95</v>
      </c>
      <c r="D189" s="401">
        <f t="shared" ref="D189:Q189" si="6">SUM(D190:D192)</f>
        <v>92</v>
      </c>
      <c r="E189" s="401">
        <f>SUM(E190:E192)</f>
        <v>34</v>
      </c>
      <c r="F189" s="401">
        <f>SUM(F190:F192)</f>
        <v>58</v>
      </c>
      <c r="G189" s="401">
        <f t="shared" si="6"/>
        <v>3</v>
      </c>
      <c r="H189" s="401">
        <f t="shared" si="6"/>
        <v>0</v>
      </c>
      <c r="I189" s="401">
        <f t="shared" si="6"/>
        <v>0</v>
      </c>
      <c r="J189" s="401">
        <f t="shared" si="6"/>
        <v>0</v>
      </c>
      <c r="K189" s="406"/>
      <c r="L189" s="401">
        <f t="shared" si="6"/>
        <v>0</v>
      </c>
      <c r="M189" s="401">
        <f t="shared" si="6"/>
        <v>0</v>
      </c>
      <c r="N189" s="401">
        <f t="shared" si="6"/>
        <v>0</v>
      </c>
      <c r="O189" s="401">
        <f t="shared" si="6"/>
        <v>0</v>
      </c>
      <c r="P189" s="401">
        <f t="shared" si="6"/>
        <v>0</v>
      </c>
      <c r="Q189" s="401">
        <f t="shared" si="6"/>
        <v>0</v>
      </c>
      <c r="R189" s="401">
        <f>SUM(R190:R192)</f>
        <v>0</v>
      </c>
      <c r="S189" s="401">
        <f>SUM(S190:S192)</f>
        <v>68</v>
      </c>
      <c r="T189" s="401">
        <f>SUM(T190:T192)</f>
        <v>0</v>
      </c>
      <c r="U189" s="253"/>
      <c r="V189" s="401">
        <f>SUM(V190:V192)</f>
        <v>5588240</v>
      </c>
    </row>
    <row r="190" spans="1:22" x14ac:dyDescent="0.2">
      <c r="A190" s="258"/>
      <c r="B190" s="259" t="s">
        <v>282</v>
      </c>
      <c r="C190" s="402">
        <f>[12]B!C2646</f>
        <v>95</v>
      </c>
      <c r="D190" s="402">
        <f>[12]B!H2646</f>
        <v>92</v>
      </c>
      <c r="E190" s="402">
        <f>[12]B!I2646</f>
        <v>34</v>
      </c>
      <c r="F190" s="402">
        <f>[12]B!J2646</f>
        <v>58</v>
      </c>
      <c r="G190" s="402">
        <f>[12]B!K2646</f>
        <v>3</v>
      </c>
      <c r="H190" s="402">
        <f>[12]B!L2646</f>
        <v>0</v>
      </c>
      <c r="I190" s="402">
        <f>[12]B!M2646</f>
        <v>0</v>
      </c>
      <c r="J190" s="402">
        <f>[12]B!N2646</f>
        <v>0</v>
      </c>
      <c r="K190" s="406"/>
      <c r="L190" s="402">
        <f>[12]B!AD2646</f>
        <v>0</v>
      </c>
      <c r="M190" s="402">
        <f>[12]B!AE2646</f>
        <v>0</v>
      </c>
      <c r="N190" s="402">
        <f>[12]B!AF2646</f>
        <v>0</v>
      </c>
      <c r="O190" s="402">
        <f>[12]B!AG2646</f>
        <v>0</v>
      </c>
      <c r="P190" s="402">
        <f>[12]B!AH2646</f>
        <v>0</v>
      </c>
      <c r="Q190" s="402">
        <f>[12]B!AI2646</f>
        <v>0</v>
      </c>
      <c r="R190" s="402">
        <f>[12]B!AJ2646</f>
        <v>0</v>
      </c>
      <c r="S190" s="17">
        <f>[12]B!$I$2646</f>
        <v>34</v>
      </c>
      <c r="T190" s="17">
        <f>[12]B!$L$2646</f>
        <v>0</v>
      </c>
      <c r="U190" s="260"/>
      <c r="V190" s="144">
        <f>[12]B!AL2646</f>
        <v>5588240</v>
      </c>
    </row>
    <row r="191" spans="1:22" x14ac:dyDescent="0.2">
      <c r="A191" s="258"/>
      <c r="B191" s="259" t="s">
        <v>283</v>
      </c>
      <c r="C191" s="402">
        <f>[12]B!C2647</f>
        <v>0</v>
      </c>
      <c r="D191" s="402">
        <f>[12]B!H2647</f>
        <v>0</v>
      </c>
      <c r="E191" s="402">
        <f>[12]B!I2647</f>
        <v>0</v>
      </c>
      <c r="F191" s="402">
        <f>[12]B!J2647</f>
        <v>0</v>
      </c>
      <c r="G191" s="402">
        <f>[12]B!K2647</f>
        <v>0</v>
      </c>
      <c r="H191" s="402">
        <f>[12]B!L2647</f>
        <v>0</v>
      </c>
      <c r="I191" s="402">
        <f>[12]B!M2647</f>
        <v>0</v>
      </c>
      <c r="J191" s="402">
        <f>[12]B!N2647</f>
        <v>0</v>
      </c>
      <c r="K191" s="406"/>
      <c r="L191" s="402">
        <f>[12]B!AD2647</f>
        <v>0</v>
      </c>
      <c r="M191" s="402">
        <f>[12]B!AE2647</f>
        <v>0</v>
      </c>
      <c r="N191" s="402">
        <f>[12]B!AF2647</f>
        <v>0</v>
      </c>
      <c r="O191" s="402">
        <f>[12]B!AG2647</f>
        <v>0</v>
      </c>
      <c r="P191" s="402">
        <f>[12]B!AH2647</f>
        <v>0</v>
      </c>
      <c r="Q191" s="402">
        <f>[12]B!AI2647</f>
        <v>0</v>
      </c>
      <c r="R191" s="402">
        <f>[12]B!AJ2647</f>
        <v>0</v>
      </c>
      <c r="S191" s="17">
        <f>[12]B!$I$2646</f>
        <v>34</v>
      </c>
      <c r="T191" s="17">
        <f>[12]B!$L$2646</f>
        <v>0</v>
      </c>
      <c r="U191" s="260"/>
      <c r="V191" s="144">
        <f>[12]B!AL2647</f>
        <v>0</v>
      </c>
    </row>
    <row r="192" spans="1:22" x14ac:dyDescent="0.2">
      <c r="A192" s="258"/>
      <c r="B192" s="259" t="s">
        <v>284</v>
      </c>
      <c r="C192" s="402">
        <f>SUM([12]B!C2648:C2652)</f>
        <v>0</v>
      </c>
      <c r="D192" s="402">
        <f>SUM([12]B!H2648:H2652)</f>
        <v>0</v>
      </c>
      <c r="E192" s="402">
        <f>SUM([12]B!I2648:I2652)</f>
        <v>0</v>
      </c>
      <c r="F192" s="402">
        <f>SUM([12]B!J2648:J2652)</f>
        <v>0</v>
      </c>
      <c r="G192" s="402">
        <f>SUM([12]B!K2648:K2652)</f>
        <v>0</v>
      </c>
      <c r="H192" s="402">
        <f>SUM([12]B!L2648:L2652)</f>
        <v>0</v>
      </c>
      <c r="I192" s="402">
        <f>SUM([12]B!M2648:M2652)</f>
        <v>0</v>
      </c>
      <c r="J192" s="402">
        <f>SUM([12]B!N2648:N2652)</f>
        <v>0</v>
      </c>
      <c r="K192" s="406"/>
      <c r="L192" s="402">
        <f>SUM([12]B!AD2648:AD2652)</f>
        <v>0</v>
      </c>
      <c r="M192" s="402">
        <f>SUM([12]B!AE2648:AE2652)</f>
        <v>0</v>
      </c>
      <c r="N192" s="402">
        <f>SUM([12]B!AF2648:AF2652)</f>
        <v>0</v>
      </c>
      <c r="O192" s="402">
        <f>SUM([12]B!AG2648:AG2652)</f>
        <v>0</v>
      </c>
      <c r="P192" s="402">
        <f>SUM([12]B!AH2648:AH2652)</f>
        <v>0</v>
      </c>
      <c r="Q192" s="402">
        <f>SUM([12]B!AI2648:AI2652)</f>
        <v>0</v>
      </c>
      <c r="R192" s="402">
        <f>SUM([12]B!AJ2648:AJ2652)</f>
        <v>0</v>
      </c>
      <c r="S192" s="402">
        <f>SUM([12]B!I2648:I2652)</f>
        <v>0</v>
      </c>
      <c r="T192" s="402">
        <f>SUM([12]B!L2648:L2652)</f>
        <v>0</v>
      </c>
      <c r="U192" s="260"/>
      <c r="V192" s="402">
        <f>SUM([12]B!AL2648:AL2652)</f>
        <v>0</v>
      </c>
    </row>
    <row r="193" spans="1:28" x14ac:dyDescent="0.2">
      <c r="A193" s="254" t="s">
        <v>285</v>
      </c>
      <c r="B193" s="255" t="s">
        <v>286</v>
      </c>
      <c r="C193" s="401">
        <f>+[12]B!C2889</f>
        <v>127</v>
      </c>
      <c r="D193" s="401">
        <f>+[12]B!H2889</f>
        <v>113</v>
      </c>
      <c r="E193" s="407">
        <f>+[12]B!I2889</f>
        <v>99</v>
      </c>
      <c r="F193" s="407">
        <f>+[12]B!J2889</f>
        <v>14</v>
      </c>
      <c r="G193" s="407">
        <f>+[12]B!K2889</f>
        <v>3</v>
      </c>
      <c r="H193" s="407">
        <f>+[12]B!L2889</f>
        <v>4</v>
      </c>
      <c r="I193" s="407">
        <f>+[12]B!M2889</f>
        <v>7</v>
      </c>
      <c r="J193" s="407">
        <f>+[12]B!N2889</f>
        <v>0</v>
      </c>
      <c r="K193" s="402">
        <v>6</v>
      </c>
      <c r="L193" s="404">
        <f>+[12]B!AD2889</f>
        <v>0</v>
      </c>
      <c r="M193" s="404">
        <f>+[12]B!AE2889</f>
        <v>21</v>
      </c>
      <c r="N193" s="404">
        <f>+[12]B!AF2889</f>
        <v>0</v>
      </c>
      <c r="O193" s="404">
        <f>+[12]B!AG2889</f>
        <v>0</v>
      </c>
      <c r="P193" s="404">
        <f>+[12]B!AH2889</f>
        <v>0</v>
      </c>
      <c r="Q193" s="404">
        <f>+[12]B!AI2889</f>
        <v>0</v>
      </c>
      <c r="R193" s="404">
        <f>+[12]B!AJ2889</f>
        <v>0</v>
      </c>
      <c r="S193" s="17">
        <f>[12]B!$I$2889</f>
        <v>99</v>
      </c>
      <c r="T193" s="17">
        <f>[12]B!$L$2889</f>
        <v>4</v>
      </c>
      <c r="U193" s="260"/>
      <c r="V193" s="145">
        <f>[12]B!$AL$2889</f>
        <v>47327800</v>
      </c>
    </row>
    <row r="194" spans="1:28" x14ac:dyDescent="0.2">
      <c r="A194" s="254" t="s">
        <v>287</v>
      </c>
      <c r="B194" s="255" t="s">
        <v>288</v>
      </c>
      <c r="C194" s="405">
        <f>+[12]B!C3105</f>
        <v>124</v>
      </c>
      <c r="D194" s="405">
        <f>+[12]B!H3105</f>
        <v>106</v>
      </c>
      <c r="E194" s="404">
        <f>+[12]B!I3105</f>
        <v>105</v>
      </c>
      <c r="F194" s="404">
        <f>+[12]B!J3105</f>
        <v>1</v>
      </c>
      <c r="G194" s="404">
        <f>+[12]B!K3105</f>
        <v>0</v>
      </c>
      <c r="H194" s="404">
        <f>+[12]B!L3105</f>
        <v>18</v>
      </c>
      <c r="I194" s="404">
        <f>+[12]B!M3105</f>
        <v>0</v>
      </c>
      <c r="J194" s="404">
        <f>+[12]B!N3105</f>
        <v>0</v>
      </c>
      <c r="K194" s="404">
        <v>121</v>
      </c>
      <c r="L194" s="404">
        <f>+[12]B!AD3094</f>
        <v>0</v>
      </c>
      <c r="M194" s="404">
        <f>+[12]B!AE3094</f>
        <v>0</v>
      </c>
      <c r="N194" s="404">
        <f>+[12]B!AF3094</f>
        <v>0</v>
      </c>
      <c r="O194" s="404">
        <f>+[12]B!AG3094</f>
        <v>0</v>
      </c>
      <c r="P194" s="404">
        <f>+[12]B!AH3094</f>
        <v>0</v>
      </c>
      <c r="Q194" s="404">
        <f>+[12]B!AI3094</f>
        <v>0</v>
      </c>
      <c r="R194" s="404">
        <f>+[12]B!AJ3094</f>
        <v>0</v>
      </c>
      <c r="S194" s="404">
        <f>+[12]B!I3094</f>
        <v>105</v>
      </c>
      <c r="T194" s="404">
        <f>+[12]B!L3094</f>
        <v>18</v>
      </c>
      <c r="U194" s="260"/>
      <c r="V194" s="404">
        <f>+[12]B!AL3094</f>
        <v>3959300</v>
      </c>
    </row>
    <row r="195" spans="1:28" x14ac:dyDescent="0.2">
      <c r="A195" s="261" t="s">
        <v>287</v>
      </c>
      <c r="B195" s="262" t="s">
        <v>289</v>
      </c>
      <c r="C195" s="408">
        <f>+[12]B!C2894</f>
        <v>3</v>
      </c>
      <c r="D195" s="401">
        <f>+[12]B!H2894</f>
        <v>2</v>
      </c>
      <c r="E195" s="402">
        <f>+[12]B!I2894</f>
        <v>2</v>
      </c>
      <c r="F195" s="402">
        <f>+[12]B!J2894</f>
        <v>0</v>
      </c>
      <c r="G195" s="402">
        <f>+[12]B!K2894</f>
        <v>0</v>
      </c>
      <c r="H195" s="402">
        <f>+[12]B!L2894</f>
        <v>1</v>
      </c>
      <c r="I195" s="402">
        <f>+[12]B!M2894</f>
        <v>0</v>
      </c>
      <c r="J195" s="402">
        <f>+[12]B!N2894</f>
        <v>0</v>
      </c>
      <c r="K195" s="409"/>
      <c r="L195" s="410">
        <f>+[12]B!AD2894</f>
        <v>0</v>
      </c>
      <c r="M195" s="410">
        <f>+[12]B!AE2894</f>
        <v>0</v>
      </c>
      <c r="N195" s="410">
        <f>+[12]B!AF2894</f>
        <v>0</v>
      </c>
      <c r="O195" s="410">
        <f>+[12]B!AG2894</f>
        <v>0</v>
      </c>
      <c r="P195" s="410">
        <f>+[12]B!AH2894</f>
        <v>0</v>
      </c>
      <c r="Q195" s="410">
        <f>+[12]B!AI2894</f>
        <v>0</v>
      </c>
      <c r="R195" s="410">
        <f>+[12]B!AJ2894</f>
        <v>0</v>
      </c>
      <c r="S195" s="253"/>
      <c r="T195" s="253"/>
      <c r="U195" s="57">
        <f>+[12]B!C2894</f>
        <v>3</v>
      </c>
      <c r="V195" s="264">
        <f>+[12]B!AL2894*0.75</f>
        <v>154477.5</v>
      </c>
    </row>
    <row r="196" spans="1:28" s="3" customFormat="1" x14ac:dyDescent="0.2">
      <c r="A196" s="637" t="s">
        <v>290</v>
      </c>
      <c r="B196" s="637"/>
      <c r="C196" s="411">
        <f t="shared" ref="C196:J196" si="7">SUM(C176:C189)+C193+C194+C195</f>
        <v>1068</v>
      </c>
      <c r="D196" s="411">
        <f t="shared" si="7"/>
        <v>955</v>
      </c>
      <c r="E196" s="411">
        <f t="shared" si="7"/>
        <v>764</v>
      </c>
      <c r="F196" s="411">
        <f t="shared" si="7"/>
        <v>191</v>
      </c>
      <c r="G196" s="411">
        <f t="shared" si="7"/>
        <v>17</v>
      </c>
      <c r="H196" s="411">
        <f t="shared" si="7"/>
        <v>70</v>
      </c>
      <c r="I196" s="411">
        <f t="shared" si="7"/>
        <v>25</v>
      </c>
      <c r="J196" s="411">
        <f t="shared" si="7"/>
        <v>1</v>
      </c>
      <c r="K196" s="411">
        <f t="shared" ref="K196" si="8">SUM(K176:K195)</f>
        <v>285</v>
      </c>
      <c r="L196" s="411">
        <f t="shared" ref="L196:R196" si="9">SUM(L176:L189)+L193+L194+L195</f>
        <v>0</v>
      </c>
      <c r="M196" s="411">
        <f t="shared" si="9"/>
        <v>108</v>
      </c>
      <c r="N196" s="411">
        <f t="shared" si="9"/>
        <v>0</v>
      </c>
      <c r="O196" s="411">
        <f t="shared" si="9"/>
        <v>60</v>
      </c>
      <c r="P196" s="411">
        <f t="shared" si="9"/>
        <v>0</v>
      </c>
      <c r="Q196" s="411">
        <f t="shared" si="9"/>
        <v>0</v>
      </c>
      <c r="R196" s="411">
        <f t="shared" si="9"/>
        <v>0</v>
      </c>
      <c r="S196" s="411">
        <f>SUM(S176:S189)+S193+S194</f>
        <v>796</v>
      </c>
      <c r="T196" s="411">
        <f>SUM(T176:T189)+T193+T194</f>
        <v>69</v>
      </c>
      <c r="U196" s="411">
        <f>SUM(U195)</f>
        <v>3</v>
      </c>
      <c r="V196" s="411">
        <f>SUM(V176:V189)+V193+V194+V195</f>
        <v>231624462.5</v>
      </c>
    </row>
    <row r="197" spans="1:28" ht="14.25" customHeight="1" x14ac:dyDescent="0.2">
      <c r="A197" s="668" t="s">
        <v>291</v>
      </c>
      <c r="B197" s="668"/>
      <c r="C197" s="668"/>
      <c r="D197" s="668"/>
      <c r="E197" s="668"/>
      <c r="F197" s="668"/>
    </row>
    <row r="198" spans="1:28" ht="51" x14ac:dyDescent="0.2">
      <c r="A198" s="575" t="s">
        <v>292</v>
      </c>
      <c r="B198" s="650"/>
      <c r="C198" s="581" t="s">
        <v>157</v>
      </c>
      <c r="D198" s="581" t="s">
        <v>293</v>
      </c>
      <c r="E198" s="621" t="s">
        <v>294</v>
      </c>
      <c r="F198" s="621" t="s">
        <v>295</v>
      </c>
      <c r="G198" s="541" t="s">
        <v>296</v>
      </c>
      <c r="H198" s="541" t="s">
        <v>297</v>
      </c>
      <c r="I198" s="541" t="s">
        <v>298</v>
      </c>
      <c r="J198" s="546" t="s">
        <v>298</v>
      </c>
    </row>
    <row r="199" spans="1:28" ht="25.5" x14ac:dyDescent="0.2">
      <c r="A199" s="579"/>
      <c r="B199" s="652"/>
      <c r="C199" s="583"/>
      <c r="D199" s="583"/>
      <c r="E199" s="623"/>
      <c r="F199" s="623"/>
      <c r="G199" s="412" t="s">
        <v>294</v>
      </c>
      <c r="H199" s="412" t="s">
        <v>295</v>
      </c>
      <c r="I199" s="412" t="s">
        <v>294</v>
      </c>
      <c r="J199" s="413" t="s">
        <v>295</v>
      </c>
      <c r="S199" s="3"/>
      <c r="T199" s="3"/>
      <c r="U199" s="3"/>
      <c r="V199" s="3"/>
    </row>
    <row r="200" spans="1:28" x14ac:dyDescent="0.2">
      <c r="A200" s="640" t="s">
        <v>299</v>
      </c>
      <c r="B200" s="664"/>
      <c r="C200" s="269">
        <f>SUM(E200:F200)</f>
        <v>409</v>
      </c>
      <c r="D200" s="414">
        <v>306</v>
      </c>
      <c r="E200" s="415">
        <f>SUM([12]B!P1412,[12]B!P1547,[12]B!P1728,[12]B!P1792,[12]B!P1866,[12]B!P1909,[12]B!P2057,[12]B!P2067,[12]B!P2167,[12]B!P2169,[12]B!P2392,[12]B!P2397,[12]B!P2438,[12]B!P2561,[12]B!P2600,[12]B!P2640,[12]B!P2655,[12]B!P2882,[12]B!P2894,[12]B!P3094)</f>
        <v>54</v>
      </c>
      <c r="F200" s="416">
        <f>SUM([12]B!Q1412,[12]B!Q1547,[12]B!Q1728,[12]B!Q1792,[12]B!Q1866,[12]B!Q1909,[12]B!Q2057,[12]B!Q2067,[12]B!Q2167,[12]B!Q2169,[12]B!Q2392,[12]B!Q2397,[12]B!Q2438,[12]B!Q2561,[12]B!Q2600,[12]B!Q2640,[12]B!Q2655,[12]B!Q2882,[12]B!Q2894,[12]B!Q3094)</f>
        <v>355</v>
      </c>
      <c r="G200" s="414"/>
      <c r="H200" s="417"/>
      <c r="I200" s="417"/>
      <c r="J200" s="418"/>
      <c r="K200" s="270" t="str">
        <f>AA200</f>
        <v/>
      </c>
      <c r="AA200" s="271" t="str">
        <f>IF(C200&lt;D200,"Beneficiarios MAI no puede ser mayor al TOTAL","")</f>
        <v/>
      </c>
      <c r="AB200" s="271">
        <f>IF(C200&lt;D200,1,0)</f>
        <v>0</v>
      </c>
    </row>
    <row r="201" spans="1:28" x14ac:dyDescent="0.2">
      <c r="A201" s="689" t="s">
        <v>300</v>
      </c>
      <c r="B201" s="690"/>
      <c r="C201" s="272">
        <f>SUM(E201:F201)</f>
        <v>209</v>
      </c>
      <c r="D201" s="419">
        <v>107</v>
      </c>
      <c r="E201" s="420">
        <f>SUM([12]B!S1412,[12]B!S1547,[12]B!S1728,[12]B!S1792,[12]B!S1866,[12]B!S1909,[12]B!S2057,[12]B!S2067,[12]B!S2167,[12]B!S2169,[12]B!S2392,[12]B!S2397,[12]B!S2438,[12]B!S2561,[12]B!S2600,[12]B!S2640,[12]B!S2655,[12]B!S2882,[12]B!S2894,[12]B!S3094)</f>
        <v>38</v>
      </c>
      <c r="F201" s="421">
        <f>SUM([12]B!T1412,[12]B!T1547,[12]B!T1728,[12]B!T1792,[12]B!T1866,[12]B!T1909,[12]B!T2057,[12]B!T2067,[12]B!T2167,[12]B!T2169,[12]B!T2392,[12]B!T2397,[12]B!T2438,[12]B!T2561,[12]B!T2600,[12]B!T2640,[12]B!T2655,[12]B!T2882,[12]B!T2894,[12]B!T3094)</f>
        <v>171</v>
      </c>
      <c r="G201" s="419"/>
      <c r="H201" s="422"/>
      <c r="I201" s="422"/>
      <c r="J201" s="422"/>
      <c r="K201" s="270" t="str">
        <f>AA201</f>
        <v/>
      </c>
      <c r="S201" s="3"/>
      <c r="T201" s="3"/>
      <c r="V201" s="3"/>
      <c r="AA201" s="271" t="str">
        <f>IF(C201&lt;D201,"Beneficiarios MAI no puede ser mayor al TOTAL","")</f>
        <v/>
      </c>
      <c r="AB201" s="271">
        <f>IF(C201&lt;D201,1,0)</f>
        <v>0</v>
      </c>
    </row>
    <row r="202" spans="1:28" x14ac:dyDescent="0.2">
      <c r="A202" s="691" t="s">
        <v>301</v>
      </c>
      <c r="B202" s="273" t="s">
        <v>302</v>
      </c>
      <c r="C202" s="274">
        <f>SUM(E202:F202)</f>
        <v>165</v>
      </c>
      <c r="D202" s="423">
        <v>150</v>
      </c>
      <c r="E202" s="424">
        <f>SUM([12]B!Y1412,[12]B!Y1547,[12]B!Y1728,[12]B!Y1792,[12]B!Y1866,[12]B!Y1909,[12]B!Y2057,[12]B!Y2067,[12]B!Y2167,[12]B!Y2169,[12]B!Y2392,[12]B!Y2397,[12]B!Y2438,[12]B!Y2561,[12]B!Y2600,[12]B!Y2640,[12]B!Y2655,[12]B!Y2882,[12]B!Y2894,[12]B!Y3094)</f>
        <v>5</v>
      </c>
      <c r="F202" s="424">
        <f>SUM([12]B!Z1412,[12]B!Z1547,[12]B!Z1728,[12]B!Z1792,[12]B!Z1866,[12]B!Z1909,[12]B!Z2057,[12]B!Z2067,[12]B!Z2167,[12]B!Z2169,[12]B!Z2392,[12]B!Z2397,[12]B!Z2438,[12]B!Z2561,[12]B!Z2600,[12]B!Z2640,[12]B!Z2655,[12]B!Z2882,[12]B!Z2894,[12]B!Z3094)</f>
        <v>160</v>
      </c>
      <c r="G202" s="414"/>
      <c r="H202" s="417"/>
      <c r="I202" s="417"/>
      <c r="J202" s="417"/>
      <c r="K202" s="270" t="str">
        <f>AA202</f>
        <v/>
      </c>
      <c r="AA202" s="271" t="str">
        <f>IF(C202&lt;D202,"Beneficiarios MAI no puede ser mayor al TOTAL","")</f>
        <v/>
      </c>
      <c r="AB202" s="271">
        <f>IF(C202&lt;D202,1,0)</f>
        <v>0</v>
      </c>
    </row>
    <row r="203" spans="1:28" x14ac:dyDescent="0.2">
      <c r="A203" s="692"/>
      <c r="B203" s="275" t="s">
        <v>303</v>
      </c>
      <c r="C203" s="272">
        <f>SUM(E203:F203)</f>
        <v>0</v>
      </c>
      <c r="D203" s="425"/>
      <c r="E203" s="426">
        <f>SUM([12]B!V1412,[12]B!V1547,[12]B!V1728,[12]B!V1792,[12]B!V1866,[12]B!V1909,[12]B!V2057,[12]B!V2067,[12]B!V2167,[12]B!V2169,[12]B!V2392,[12]B!V2397,[12]B!V2438,[12]B!V2561,[12]B!V2600,[12]B!V2640,[12]B!V2655,[12]B!V2882,[12]B!V2894,[12]B!V3094)</f>
        <v>0</v>
      </c>
      <c r="F203" s="426">
        <f>SUM([12]B!W1412,[12]B!W1547,[12]B!W1728,[12]B!W1792,[12]B!W1866,[12]B!W1909,[12]B!W2057,[12]B!W2067,[12]B!W2167,[12]B!W2169,[12]B!W2392,[12]B!W2397,[12]B!W2438,[12]B!W2561,[12]B!W2600,[12]B!W2640,[12]B!W2655,[12]B!W2882,[12]B!W2894,[12]B!W3094)</f>
        <v>0</v>
      </c>
      <c r="G203" s="425"/>
      <c r="H203" s="427"/>
      <c r="I203" s="427"/>
      <c r="J203" s="427"/>
      <c r="K203" s="270" t="str">
        <f>AA203</f>
        <v/>
      </c>
      <c r="AA203" s="271" t="str">
        <f>IF(C203&lt;D203,"Beneficiarios MAI no puede ser mayor al TOTAL","")</f>
        <v/>
      </c>
      <c r="AB203" s="271">
        <f>IF(C203&lt;D203,1,0)</f>
        <v>0</v>
      </c>
    </row>
    <row r="204" spans="1:28" ht="14.25" customHeight="1" x14ac:dyDescent="0.2">
      <c r="A204" s="668" t="s">
        <v>304</v>
      </c>
      <c r="B204" s="668"/>
      <c r="C204" s="535"/>
      <c r="D204" s="535"/>
      <c r="E204" s="2"/>
      <c r="F204" s="2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</row>
    <row r="205" spans="1:28" ht="14.25" customHeight="1" x14ac:dyDescent="0.2">
      <c r="A205" s="693" t="s">
        <v>305</v>
      </c>
      <c r="B205" s="694"/>
      <c r="C205" s="581" t="s">
        <v>5</v>
      </c>
      <c r="D205" s="599" t="s">
        <v>6</v>
      </c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105"/>
    </row>
    <row r="206" spans="1:28" x14ac:dyDescent="0.2">
      <c r="A206" s="695"/>
      <c r="B206" s="696"/>
      <c r="C206" s="583"/>
      <c r="D206" s="600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105"/>
    </row>
    <row r="207" spans="1:28" x14ac:dyDescent="0.2">
      <c r="A207" s="679" t="s">
        <v>306</v>
      </c>
      <c r="B207" s="680"/>
      <c r="C207" s="277">
        <f>[12]B!C2886</f>
        <v>6</v>
      </c>
      <c r="D207" s="278">
        <f>[12]B!I2886</f>
        <v>6</v>
      </c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105"/>
      <c r="U207" s="105"/>
    </row>
    <row r="208" spans="1:28" x14ac:dyDescent="0.2">
      <c r="A208" s="681" t="s">
        <v>307</v>
      </c>
      <c r="B208" s="681"/>
      <c r="C208" s="279">
        <f>SUM([12]B!C2885+[12]B!C2887)</f>
        <v>5</v>
      </c>
      <c r="D208" s="280">
        <f>[12]B!I2885+[12]B!I2887</f>
        <v>5</v>
      </c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105"/>
    </row>
    <row r="209" spans="1:22" ht="14.25" customHeight="1" x14ac:dyDescent="0.2">
      <c r="A209" s="682" t="s">
        <v>308</v>
      </c>
      <c r="B209" s="682"/>
      <c r="C209" s="534"/>
      <c r="D209" s="428"/>
      <c r="E209" s="428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105"/>
      <c r="S209" s="383"/>
      <c r="T209" s="383"/>
    </row>
    <row r="210" spans="1:22" ht="14.25" customHeight="1" x14ac:dyDescent="0.2">
      <c r="A210" s="683" t="s">
        <v>226</v>
      </c>
      <c r="B210" s="684"/>
      <c r="C210" s="581" t="s">
        <v>157</v>
      </c>
      <c r="D210" s="613" t="s">
        <v>227</v>
      </c>
      <c r="E210" s="614"/>
      <c r="F210" s="614"/>
      <c r="G210" s="614"/>
      <c r="H210" s="615" t="s">
        <v>169</v>
      </c>
      <c r="I210" s="616"/>
      <c r="J210" s="617"/>
      <c r="K210" s="697" t="s">
        <v>170</v>
      </c>
      <c r="L210" s="633"/>
      <c r="M210" s="633"/>
      <c r="N210" s="621" t="s">
        <v>171</v>
      </c>
      <c r="O210" s="750" t="s">
        <v>172</v>
      </c>
      <c r="P210" s="751"/>
      <c r="Q210" s="593" t="s">
        <v>173</v>
      </c>
    </row>
    <row r="211" spans="1:22" s="123" customFormat="1" ht="14.25" customHeight="1" x14ac:dyDescent="0.2">
      <c r="A211" s="685"/>
      <c r="B211" s="686"/>
      <c r="C211" s="582"/>
      <c r="D211" s="644" t="s">
        <v>175</v>
      </c>
      <c r="E211" s="639" t="s">
        <v>176</v>
      </c>
      <c r="F211" s="639"/>
      <c r="G211" s="603" t="s">
        <v>236</v>
      </c>
      <c r="H211" s="605" t="s">
        <v>178</v>
      </c>
      <c r="I211" s="607" t="s">
        <v>179</v>
      </c>
      <c r="J211" s="609" t="s">
        <v>180</v>
      </c>
      <c r="K211" s="611" t="s">
        <v>309</v>
      </c>
      <c r="L211" s="612" t="s">
        <v>182</v>
      </c>
      <c r="M211" s="626" t="s">
        <v>183</v>
      </c>
      <c r="N211" s="622"/>
      <c r="O211" s="752" t="s">
        <v>184</v>
      </c>
      <c r="P211" s="753" t="s">
        <v>185</v>
      </c>
      <c r="Q211" s="594"/>
      <c r="S211" s="5"/>
      <c r="T211" s="5"/>
      <c r="U211" s="5"/>
      <c r="V211" s="5"/>
    </row>
    <row r="212" spans="1:22" s="123" customFormat="1" x14ac:dyDescent="0.2">
      <c r="A212" s="687"/>
      <c r="B212" s="688"/>
      <c r="C212" s="583"/>
      <c r="D212" s="645"/>
      <c r="E212" s="492" t="s">
        <v>186</v>
      </c>
      <c r="F212" s="456" t="s">
        <v>187</v>
      </c>
      <c r="G212" s="604"/>
      <c r="H212" s="606"/>
      <c r="I212" s="608"/>
      <c r="J212" s="610"/>
      <c r="K212" s="611"/>
      <c r="L212" s="612"/>
      <c r="M212" s="626"/>
      <c r="N212" s="623"/>
      <c r="O212" s="752"/>
      <c r="P212" s="753"/>
      <c r="Q212" s="595"/>
      <c r="S212" s="5"/>
      <c r="T212" s="5"/>
      <c r="U212" s="5"/>
      <c r="V212" s="5"/>
    </row>
    <row r="213" spans="1:22" x14ac:dyDescent="0.2">
      <c r="A213" s="698" t="s">
        <v>310</v>
      </c>
      <c r="B213" s="699"/>
      <c r="C213" s="283">
        <f>+[12]B!C1330</f>
        <v>35</v>
      </c>
      <c r="D213" s="284">
        <f>+[12]B!D1330</f>
        <v>35</v>
      </c>
      <c r="E213" s="284">
        <f>+[12]B!E1330</f>
        <v>35</v>
      </c>
      <c r="F213" s="284">
        <f>+[12]B!F1330</f>
        <v>0</v>
      </c>
      <c r="G213" s="284">
        <f>+[12]B!G1330</f>
        <v>0</v>
      </c>
      <c r="H213" s="284">
        <f>+[12]B!AA1330</f>
        <v>14</v>
      </c>
      <c r="I213" s="284">
        <f>+[12]B!AB1330</f>
        <v>21</v>
      </c>
      <c r="J213" s="284">
        <f>+[12]B!AC1330</f>
        <v>0</v>
      </c>
      <c r="K213" s="284">
        <f>+[12]B!AD1330</f>
        <v>0</v>
      </c>
      <c r="L213" s="284">
        <f>+[12]B!AE1330</f>
        <v>0</v>
      </c>
      <c r="M213" s="284">
        <f>+[12]B!AF1330</f>
        <v>0</v>
      </c>
      <c r="N213" s="284">
        <f>+[12]B!AG1330</f>
        <v>0</v>
      </c>
      <c r="O213" s="284">
        <f>+[12]B!AH1330</f>
        <v>0</v>
      </c>
      <c r="P213" s="284">
        <f>+[12]B!AI1330</f>
        <v>0</v>
      </c>
      <c r="Q213" s="284">
        <f>+[12]B!AJ1330</f>
        <v>0</v>
      </c>
      <c r="U213" s="123"/>
      <c r="V213" s="123"/>
    </row>
    <row r="214" spans="1:22" x14ac:dyDescent="0.2">
      <c r="A214" s="700" t="s">
        <v>311</v>
      </c>
      <c r="B214" s="701"/>
      <c r="C214" s="285">
        <f>+[12]B!C1461</f>
        <v>403</v>
      </c>
      <c r="D214" s="286">
        <f>+[12]B!D1461</f>
        <v>399</v>
      </c>
      <c r="E214" s="286">
        <f>+[12]B!E1461</f>
        <v>397</v>
      </c>
      <c r="F214" s="286">
        <f>+[12]B!F1461</f>
        <v>2</v>
      </c>
      <c r="G214" s="286">
        <f>+[12]B!G1461</f>
        <v>4</v>
      </c>
      <c r="H214" s="429">
        <f>+[12]B!AA1461</f>
        <v>25</v>
      </c>
      <c r="I214" s="429">
        <f>+[12]B!AB1461</f>
        <v>378</v>
      </c>
      <c r="J214" s="429">
        <f>+[12]B!AC1461</f>
        <v>0</v>
      </c>
      <c r="K214" s="429">
        <f>+[12]B!AD1461</f>
        <v>0</v>
      </c>
      <c r="L214" s="429">
        <f>+[12]B!AE1461</f>
        <v>0</v>
      </c>
      <c r="M214" s="429">
        <f>+[12]B!AF1461</f>
        <v>0</v>
      </c>
      <c r="N214" s="429">
        <f>+[12]B!AG1461</f>
        <v>0</v>
      </c>
      <c r="O214" s="429">
        <f>+[12]B!AH1461</f>
        <v>0</v>
      </c>
      <c r="P214" s="429">
        <f>+[12]B!AI1461</f>
        <v>80</v>
      </c>
      <c r="Q214" s="430">
        <f>+[12]B!AJ1461</f>
        <v>0</v>
      </c>
    </row>
    <row r="215" spans="1:22" x14ac:dyDescent="0.2">
      <c r="A215" s="700" t="s">
        <v>312</v>
      </c>
      <c r="B215" s="701"/>
      <c r="C215" s="285">
        <f>+[12]B!C1618</f>
        <v>1221</v>
      </c>
      <c r="D215" s="286">
        <f>+[12]B!D1618</f>
        <v>1214</v>
      </c>
      <c r="E215" s="286">
        <f>+[12]B!E1618</f>
        <v>1213</v>
      </c>
      <c r="F215" s="286">
        <f>+[12]B!F1618</f>
        <v>1</v>
      </c>
      <c r="G215" s="286">
        <f>+[12]B!G1618</f>
        <v>7</v>
      </c>
      <c r="H215" s="429">
        <f>+[12]B!AA1618</f>
        <v>856</v>
      </c>
      <c r="I215" s="429">
        <f>+[12]B!AB1618</f>
        <v>357</v>
      </c>
      <c r="J215" s="429">
        <f>+[12]B!AC1618</f>
        <v>8</v>
      </c>
      <c r="K215" s="429">
        <f>+[12]B!AD1618</f>
        <v>0</v>
      </c>
      <c r="L215" s="429">
        <f>+[12]B!AE1618</f>
        <v>0</v>
      </c>
      <c r="M215" s="429">
        <f>+[12]B!AF1618</f>
        <v>0</v>
      </c>
      <c r="N215" s="429">
        <f>+[12]B!AG1618</f>
        <v>0</v>
      </c>
      <c r="O215" s="429">
        <f>+[12]B!AH1618</f>
        <v>0</v>
      </c>
      <c r="P215" s="429">
        <f>+[12]B!AI1618</f>
        <v>0</v>
      </c>
      <c r="Q215" s="430">
        <f>+[12]B!AJ1618</f>
        <v>0</v>
      </c>
    </row>
    <row r="216" spans="1:22" x14ac:dyDescent="0.2">
      <c r="A216" s="700" t="s">
        <v>313</v>
      </c>
      <c r="B216" s="701"/>
      <c r="C216" s="285">
        <f>[12]B!C1730</f>
        <v>0</v>
      </c>
      <c r="D216" s="286">
        <f>[12]B!D1730</f>
        <v>0</v>
      </c>
      <c r="E216" s="286">
        <f>[12]B!E1730</f>
        <v>0</v>
      </c>
      <c r="F216" s="286">
        <f>[12]B!F1730</f>
        <v>0</v>
      </c>
      <c r="G216" s="286">
        <f>[12]B!G1730</f>
        <v>0</v>
      </c>
      <c r="H216" s="429">
        <f>[12]B!AA1730</f>
        <v>0</v>
      </c>
      <c r="I216" s="429">
        <f>[12]B!AB1730</f>
        <v>0</v>
      </c>
      <c r="J216" s="429">
        <f>[12]B!AC1730</f>
        <v>0</v>
      </c>
      <c r="K216" s="429">
        <f>[12]B!AD1730</f>
        <v>0</v>
      </c>
      <c r="L216" s="429">
        <f>[12]B!AE1730</f>
        <v>0</v>
      </c>
      <c r="M216" s="429">
        <f>[12]B!AF1730</f>
        <v>0</v>
      </c>
      <c r="N216" s="429">
        <f>[12]B!AG1730</f>
        <v>0</v>
      </c>
      <c r="O216" s="429">
        <f>[12]B!AH1730</f>
        <v>0</v>
      </c>
      <c r="P216" s="429">
        <f>[12]B!AI1730</f>
        <v>0</v>
      </c>
      <c r="Q216" s="430">
        <f>[12]B!AJ1730</f>
        <v>0</v>
      </c>
    </row>
    <row r="217" spans="1:22" x14ac:dyDescent="0.2">
      <c r="A217" s="700" t="s">
        <v>314</v>
      </c>
      <c r="B217" s="701"/>
      <c r="C217" s="285">
        <f>[12]B!C1883</f>
        <v>29</v>
      </c>
      <c r="D217" s="286">
        <f>[12]B!D1883</f>
        <v>28</v>
      </c>
      <c r="E217" s="286">
        <f>[12]B!E1883</f>
        <v>28</v>
      </c>
      <c r="F217" s="286">
        <f>[12]B!F1883</f>
        <v>0</v>
      </c>
      <c r="G217" s="286">
        <f>[12]B!G1883</f>
        <v>1</v>
      </c>
      <c r="H217" s="429">
        <f>[12]B!AA1883</f>
        <v>1</v>
      </c>
      <c r="I217" s="429">
        <f>[12]B!AB1883</f>
        <v>28</v>
      </c>
      <c r="J217" s="429">
        <f>[12]B!AC1883</f>
        <v>0</v>
      </c>
      <c r="K217" s="429">
        <f>[12]B!AD1883</f>
        <v>0</v>
      </c>
      <c r="L217" s="429">
        <f>[12]B!AE1883</f>
        <v>0</v>
      </c>
      <c r="M217" s="429">
        <f>[12]B!AF1883</f>
        <v>0</v>
      </c>
      <c r="N217" s="429">
        <f>[12]B!AG1883</f>
        <v>0</v>
      </c>
      <c r="O217" s="429">
        <f>[12]B!AH1883</f>
        <v>0</v>
      </c>
      <c r="P217" s="429">
        <f>[12]B!AI1883</f>
        <v>0</v>
      </c>
      <c r="Q217" s="430">
        <f>[12]B!AJ1883</f>
        <v>0</v>
      </c>
    </row>
    <row r="218" spans="1:22" x14ac:dyDescent="0.2">
      <c r="A218" s="700" t="s">
        <v>315</v>
      </c>
      <c r="B218" s="701"/>
      <c r="C218" s="285">
        <f>+[12]B!C1983</f>
        <v>1106</v>
      </c>
      <c r="D218" s="286">
        <f>+[12]B!D1983</f>
        <v>1094</v>
      </c>
      <c r="E218" s="286">
        <f>+[12]B!E1983</f>
        <v>1089</v>
      </c>
      <c r="F218" s="286">
        <f>+[12]B!F1983</f>
        <v>5</v>
      </c>
      <c r="G218" s="286">
        <f>+[12]B!G1983</f>
        <v>12</v>
      </c>
      <c r="H218" s="429">
        <f>+[12]B!AA1983</f>
        <v>321</v>
      </c>
      <c r="I218" s="429">
        <f>+[12]B!AB1983</f>
        <v>492</v>
      </c>
      <c r="J218" s="429">
        <f>+[12]B!AC1983</f>
        <v>293</v>
      </c>
      <c r="K218" s="429">
        <f>+[12]B!AD1983</f>
        <v>0</v>
      </c>
      <c r="L218" s="429">
        <f>+[12]B!AE1983</f>
        <v>0</v>
      </c>
      <c r="M218" s="429">
        <f>+[12]B!AF1983</f>
        <v>0</v>
      </c>
      <c r="N218" s="429">
        <f>+[12]B!AG1983</f>
        <v>0</v>
      </c>
      <c r="O218" s="429">
        <f>+[12]B!AH1983</f>
        <v>0</v>
      </c>
      <c r="P218" s="429">
        <f>+[12]B!AI1983</f>
        <v>6</v>
      </c>
      <c r="Q218" s="430">
        <f>+[12]B!AJ1983</f>
        <v>0</v>
      </c>
    </row>
    <row r="219" spans="1:22" x14ac:dyDescent="0.2">
      <c r="A219" s="700" t="s">
        <v>316</v>
      </c>
      <c r="B219" s="701"/>
      <c r="C219" s="285">
        <f>+[12]B!C2212</f>
        <v>26115</v>
      </c>
      <c r="D219" s="286">
        <f>+[12]B!D2212</f>
        <v>26062</v>
      </c>
      <c r="E219" s="286">
        <f>+[12]B!E2212</f>
        <v>25631</v>
      </c>
      <c r="F219" s="286">
        <f>+[12]B!F2212</f>
        <v>431</v>
      </c>
      <c r="G219" s="286">
        <f>+[12]B!G2212</f>
        <v>53</v>
      </c>
      <c r="H219" s="429">
        <f>+[12]B!AA2212</f>
        <v>25104</v>
      </c>
      <c r="I219" s="429">
        <f>+[12]B!AB2212</f>
        <v>6</v>
      </c>
      <c r="J219" s="429">
        <f>+[12]B!AC2212</f>
        <v>1005</v>
      </c>
      <c r="K219" s="429">
        <f>+[12]B!AD2212</f>
        <v>0</v>
      </c>
      <c r="L219" s="429">
        <f>+[12]B!AE2212</f>
        <v>0</v>
      </c>
      <c r="M219" s="429">
        <f>+[12]B!AF2212</f>
        <v>0</v>
      </c>
      <c r="N219" s="429">
        <f>+[12]B!AG2212</f>
        <v>0</v>
      </c>
      <c r="O219" s="429">
        <f>+[12]B!AH2212</f>
        <v>0</v>
      </c>
      <c r="P219" s="429">
        <f>+[12]B!AI2212</f>
        <v>0</v>
      </c>
      <c r="Q219" s="430">
        <f>+[12]B!AJ2212</f>
        <v>0</v>
      </c>
    </row>
    <row r="220" spans="1:22" x14ac:dyDescent="0.2">
      <c r="A220" s="700" t="s">
        <v>317</v>
      </c>
      <c r="B220" s="701"/>
      <c r="C220" s="285">
        <f>+[12]B!C2282</f>
        <v>326</v>
      </c>
      <c r="D220" s="286">
        <f>+[12]B!D2282</f>
        <v>326</v>
      </c>
      <c r="E220" s="286">
        <f>+[12]B!E2282</f>
        <v>326</v>
      </c>
      <c r="F220" s="286">
        <f>+[12]B!F2282</f>
        <v>0</v>
      </c>
      <c r="G220" s="286">
        <f>+[12]B!G2282</f>
        <v>0</v>
      </c>
      <c r="H220" s="429">
        <f>+[12]B!AA2282</f>
        <v>144</v>
      </c>
      <c r="I220" s="429">
        <f>+[12]B!AB2282</f>
        <v>157</v>
      </c>
      <c r="J220" s="429">
        <f>+[12]B!AC2282</f>
        <v>25</v>
      </c>
      <c r="K220" s="429">
        <f>+[12]B!AD2282</f>
        <v>0</v>
      </c>
      <c r="L220" s="429">
        <f>+[12]B!AE2282</f>
        <v>0</v>
      </c>
      <c r="M220" s="429">
        <f>+[12]B!AF2282</f>
        <v>0</v>
      </c>
      <c r="N220" s="429">
        <f>+[12]B!AG2282</f>
        <v>0</v>
      </c>
      <c r="O220" s="429">
        <f>+[12]B!AH2282</f>
        <v>0</v>
      </c>
      <c r="P220" s="429">
        <f>+[12]B!AI2282</f>
        <v>0</v>
      </c>
      <c r="Q220" s="430">
        <f>+[12]B!AJ2282</f>
        <v>0</v>
      </c>
    </row>
    <row r="221" spans="1:22" x14ac:dyDescent="0.2">
      <c r="A221" s="700" t="s">
        <v>318</v>
      </c>
      <c r="B221" s="701"/>
      <c r="C221" s="285">
        <f>+[12]B!C2467</f>
        <v>476</v>
      </c>
      <c r="D221" s="286">
        <f>+[12]B!D2467</f>
        <v>471</v>
      </c>
      <c r="E221" s="286">
        <f>+[12]B!E2467</f>
        <v>410</v>
      </c>
      <c r="F221" s="286">
        <f>+[12]B!F2467</f>
        <v>61</v>
      </c>
      <c r="G221" s="286">
        <f>+[12]B!G2467</f>
        <v>5</v>
      </c>
      <c r="H221" s="429">
        <f>+[12]B!AA2467</f>
        <v>326</v>
      </c>
      <c r="I221" s="429">
        <f>+[12]B!AB2467</f>
        <v>10</v>
      </c>
      <c r="J221" s="429">
        <f>+[12]B!AC2467</f>
        <v>140</v>
      </c>
      <c r="K221" s="429">
        <f>+[12]B!AD2467</f>
        <v>0</v>
      </c>
      <c r="L221" s="429">
        <f>+[12]B!AE2467</f>
        <v>0</v>
      </c>
      <c r="M221" s="429">
        <f>+[12]B!AF2467</f>
        <v>0</v>
      </c>
      <c r="N221" s="429">
        <f>+[12]B!AG2467</f>
        <v>0</v>
      </c>
      <c r="O221" s="429">
        <f>+[12]B!AH2467</f>
        <v>0</v>
      </c>
      <c r="P221" s="429">
        <f>+[12]B!AI2467</f>
        <v>0</v>
      </c>
      <c r="Q221" s="430">
        <f>+[12]B!AJ2467</f>
        <v>0</v>
      </c>
    </row>
    <row r="222" spans="1:22" ht="14.25" customHeight="1" x14ac:dyDescent="0.2">
      <c r="A222" s="700" t="s">
        <v>319</v>
      </c>
      <c r="B222" s="701"/>
      <c r="C222" s="285">
        <f>SUM([12]B!C2642:C2644)+[12]B!C2593</f>
        <v>938</v>
      </c>
      <c r="D222" s="286">
        <f>+[12]B!D2593</f>
        <v>920</v>
      </c>
      <c r="E222" s="286">
        <f>+[12]B!E2593</f>
        <v>571</v>
      </c>
      <c r="F222" s="286">
        <f>+[12]B!F2593</f>
        <v>349</v>
      </c>
      <c r="G222" s="286">
        <f>+[12]B!G2593</f>
        <v>1</v>
      </c>
      <c r="H222" s="429">
        <f>+[12]B!AA2593</f>
        <v>741</v>
      </c>
      <c r="I222" s="429">
        <f>+[12]B!AB2593</f>
        <v>122</v>
      </c>
      <c r="J222" s="429">
        <f>+[12]B!AC2593</f>
        <v>58</v>
      </c>
      <c r="K222" s="429">
        <f>+[12]B!AD2593</f>
        <v>0</v>
      </c>
      <c r="L222" s="429">
        <f>+[12]B!AE2593</f>
        <v>0</v>
      </c>
      <c r="M222" s="429">
        <f>+[12]B!AF2593</f>
        <v>0</v>
      </c>
      <c r="N222" s="429">
        <f>+[12]B!AG2593</f>
        <v>0</v>
      </c>
      <c r="O222" s="429">
        <f>+[12]B!AH2593</f>
        <v>0</v>
      </c>
      <c r="P222" s="429">
        <f>+[12]B!AI2593</f>
        <v>0</v>
      </c>
      <c r="Q222" s="430">
        <f>+[12]B!AJ2593</f>
        <v>0</v>
      </c>
    </row>
    <row r="223" spans="1:22" x14ac:dyDescent="0.2">
      <c r="A223" s="700" t="s">
        <v>320</v>
      </c>
      <c r="B223" s="701"/>
      <c r="C223" s="285">
        <f>+[12]B!C2674</f>
        <v>439</v>
      </c>
      <c r="D223" s="286">
        <f>+[12]B!D2674</f>
        <v>435</v>
      </c>
      <c r="E223" s="286">
        <f>+[12]B!E2674</f>
        <v>435</v>
      </c>
      <c r="F223" s="286">
        <f>+[12]B!F2674</f>
        <v>0</v>
      </c>
      <c r="G223" s="286">
        <f>+[12]B!G2674</f>
        <v>4</v>
      </c>
      <c r="H223" s="429">
        <f>+[12]B!AA2674</f>
        <v>0</v>
      </c>
      <c r="I223" s="429">
        <f>+[12]B!AB2674</f>
        <v>395</v>
      </c>
      <c r="J223" s="429">
        <f>+[12]B!AC2674</f>
        <v>44</v>
      </c>
      <c r="K223" s="429">
        <f>+[12]B!AD2674</f>
        <v>0</v>
      </c>
      <c r="L223" s="429">
        <f>+[12]B!AE2674</f>
        <v>0</v>
      </c>
      <c r="M223" s="429">
        <f>+[12]B!AF2674</f>
        <v>0</v>
      </c>
      <c r="N223" s="429">
        <f>+[12]B!AG2674</f>
        <v>0</v>
      </c>
      <c r="O223" s="429">
        <f>+[12]B!AH2674</f>
        <v>0</v>
      </c>
      <c r="P223" s="429">
        <f>+[12]B!AI2674</f>
        <v>0</v>
      </c>
      <c r="Q223" s="430">
        <f>+[12]B!AJ2674</f>
        <v>0</v>
      </c>
    </row>
    <row r="224" spans="1:22" x14ac:dyDescent="0.2">
      <c r="A224" s="708" t="s">
        <v>321</v>
      </c>
      <c r="B224" s="709"/>
      <c r="C224" s="287">
        <f>+[12]B!C1178</f>
        <v>14876</v>
      </c>
      <c r="D224" s="288">
        <f>+[12]B!D1178</f>
        <v>14876</v>
      </c>
      <c r="E224" s="288">
        <f>+[12]B!E1178</f>
        <v>14876</v>
      </c>
      <c r="F224" s="288">
        <f>+[12]B!F1178</f>
        <v>0</v>
      </c>
      <c r="G224" s="288">
        <f>+[12]B!G1178</f>
        <v>0</v>
      </c>
      <c r="H224" s="420">
        <f>+[12]B!AA1178</f>
        <v>11438</v>
      </c>
      <c r="I224" s="420">
        <f>+[12]B!AB1178</f>
        <v>3438</v>
      </c>
      <c r="J224" s="420">
        <f>+[12]B!AC1178</f>
        <v>0</v>
      </c>
      <c r="K224" s="420">
        <f>+[12]B!AD1178</f>
        <v>0</v>
      </c>
      <c r="L224" s="420">
        <f>+[12]B!AE1178</f>
        <v>0</v>
      </c>
      <c r="M224" s="420">
        <f>+[12]B!AF1178</f>
        <v>0</v>
      </c>
      <c r="N224" s="420">
        <f>+[12]B!AG1178</f>
        <v>0</v>
      </c>
      <c r="O224" s="420">
        <f>+[12]B!AH1178</f>
        <v>0</v>
      </c>
      <c r="P224" s="420">
        <f>+[12]B!AI1178</f>
        <v>0</v>
      </c>
      <c r="Q224" s="421">
        <f>+[12]B!AJ1178</f>
        <v>0</v>
      </c>
    </row>
    <row r="225" spans="1:23" x14ac:dyDescent="0.2">
      <c r="A225" s="702" t="s">
        <v>322</v>
      </c>
      <c r="B225" s="703"/>
      <c r="C225" s="431">
        <f t="shared" ref="C225:P225" si="10">SUM(C213:C224)</f>
        <v>45964</v>
      </c>
      <c r="D225" s="431">
        <f>SUM(D213:D224)</f>
        <v>45860</v>
      </c>
      <c r="E225" s="431">
        <f t="shared" si="10"/>
        <v>45011</v>
      </c>
      <c r="F225" s="431">
        <f t="shared" si="10"/>
        <v>849</v>
      </c>
      <c r="G225" s="431">
        <f t="shared" si="10"/>
        <v>87</v>
      </c>
      <c r="H225" s="431">
        <f t="shared" si="10"/>
        <v>38970</v>
      </c>
      <c r="I225" s="431">
        <f t="shared" si="10"/>
        <v>5404</v>
      </c>
      <c r="J225" s="431">
        <f t="shared" si="10"/>
        <v>1573</v>
      </c>
      <c r="K225" s="431">
        <f t="shared" si="10"/>
        <v>0</v>
      </c>
      <c r="L225" s="431">
        <f t="shared" si="10"/>
        <v>0</v>
      </c>
      <c r="M225" s="431">
        <f t="shared" si="10"/>
        <v>0</v>
      </c>
      <c r="N225" s="431">
        <f t="shared" si="10"/>
        <v>0</v>
      </c>
      <c r="O225" s="431">
        <f t="shared" si="10"/>
        <v>0</v>
      </c>
      <c r="P225" s="431">
        <f t="shared" si="10"/>
        <v>86</v>
      </c>
      <c r="Q225" s="431">
        <f>SUM(Q213:Q224)</f>
        <v>0</v>
      </c>
    </row>
    <row r="226" spans="1:23" x14ac:dyDescent="0.2">
      <c r="A226" s="290" t="s">
        <v>323</v>
      </c>
      <c r="B226" s="540"/>
      <c r="E226" s="238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3"/>
      <c r="Q226" s="293"/>
      <c r="R226" s="293"/>
    </row>
    <row r="227" spans="1:23" ht="38.25" x14ac:dyDescent="0.2">
      <c r="A227" s="704" t="s">
        <v>324</v>
      </c>
      <c r="B227" s="705"/>
      <c r="C227" s="524" t="s">
        <v>157</v>
      </c>
      <c r="D227" s="536" t="s">
        <v>6</v>
      </c>
      <c r="E227" s="539" t="s">
        <v>7</v>
      </c>
      <c r="F227" s="292"/>
      <c r="G227" s="292"/>
      <c r="H227" s="292"/>
      <c r="I227" s="292"/>
      <c r="J227" s="292"/>
      <c r="K227" s="292"/>
      <c r="L227" s="292"/>
      <c r="M227" s="293"/>
      <c r="N227" s="293"/>
      <c r="O227" s="293"/>
    </row>
    <row r="228" spans="1:23" x14ac:dyDescent="0.2">
      <c r="A228" s="706" t="s">
        <v>325</v>
      </c>
      <c r="B228" s="707"/>
      <c r="C228" s="432">
        <f>[12]B!C1273</f>
        <v>85</v>
      </c>
      <c r="D228" s="493">
        <f>[12]B!E1273</f>
        <v>85</v>
      </c>
      <c r="E228" s="494"/>
      <c r="F228" s="292"/>
      <c r="G228" s="292"/>
      <c r="H228" s="292"/>
      <c r="I228" s="292"/>
      <c r="J228" s="292"/>
      <c r="K228" s="292"/>
      <c r="L228" s="292"/>
      <c r="M228" s="293"/>
      <c r="N228" s="293"/>
      <c r="O228" s="293"/>
    </row>
    <row r="229" spans="1:23" x14ac:dyDescent="0.2">
      <c r="A229" s="706" t="s">
        <v>326</v>
      </c>
      <c r="B229" s="707"/>
      <c r="C229" s="432">
        <f>[12]B!C2964</f>
        <v>43</v>
      </c>
      <c r="D229" s="493">
        <f>[12]B!E2964</f>
        <v>33</v>
      </c>
      <c r="E229" s="45">
        <f>[12]B!AL2964</f>
        <v>1176450</v>
      </c>
      <c r="F229" s="292"/>
      <c r="G229" s="292"/>
      <c r="H229" s="292"/>
      <c r="I229" s="292"/>
      <c r="J229" s="292"/>
      <c r="K229" s="292"/>
      <c r="L229" s="292"/>
      <c r="M229" s="293"/>
      <c r="N229" s="293"/>
      <c r="O229" s="293"/>
    </row>
    <row r="230" spans="1:23" x14ac:dyDescent="0.2">
      <c r="A230" s="706" t="s">
        <v>327</v>
      </c>
      <c r="B230" s="707"/>
      <c r="C230" s="432">
        <f>[12]B!C2970</f>
        <v>1045</v>
      </c>
      <c r="D230" s="493">
        <f>[12]B!E2970</f>
        <v>763</v>
      </c>
      <c r="E230" s="495"/>
      <c r="F230" s="292"/>
      <c r="G230" s="292"/>
      <c r="H230" s="292"/>
      <c r="I230" s="292"/>
      <c r="J230" s="292"/>
      <c r="K230" s="292"/>
      <c r="L230" s="292"/>
      <c r="M230" s="293"/>
      <c r="N230" s="293"/>
      <c r="O230" s="293"/>
    </row>
    <row r="231" spans="1:23" x14ac:dyDescent="0.2">
      <c r="A231" s="706" t="s">
        <v>328</v>
      </c>
      <c r="B231" s="707"/>
      <c r="C231" s="432">
        <f>[12]B!C152</f>
        <v>1919</v>
      </c>
      <c r="D231" s="493">
        <f>[12]B!E152</f>
        <v>1906</v>
      </c>
      <c r="E231" s="496">
        <f>[12]B!AL152</f>
        <v>1620100</v>
      </c>
      <c r="F231" s="292"/>
      <c r="G231" s="292"/>
      <c r="H231" s="292"/>
      <c r="I231" s="292"/>
      <c r="J231" s="292"/>
      <c r="K231" s="292"/>
      <c r="L231" s="292"/>
      <c r="M231" s="293"/>
      <c r="N231" s="293"/>
      <c r="O231" s="293"/>
      <c r="S231" s="292"/>
    </row>
    <row r="232" spans="1:23" x14ac:dyDescent="0.2">
      <c r="A232" s="706" t="s">
        <v>329</v>
      </c>
      <c r="B232" s="707"/>
      <c r="C232" s="432">
        <f>[12]B!C158</f>
        <v>0</v>
      </c>
      <c r="D232" s="493">
        <f>[12]B!E158</f>
        <v>0</v>
      </c>
      <c r="E232" s="495"/>
      <c r="F232" s="292"/>
      <c r="G232" s="292"/>
      <c r="H232" s="292"/>
      <c r="I232" s="292"/>
      <c r="J232" s="292"/>
      <c r="K232" s="292"/>
      <c r="L232" s="292"/>
      <c r="M232" s="293"/>
      <c r="N232" s="293"/>
      <c r="O232" s="293"/>
    </row>
    <row r="233" spans="1:23" x14ac:dyDescent="0.2">
      <c r="A233" s="528" t="s">
        <v>330</v>
      </c>
      <c r="B233" s="529"/>
      <c r="C233" s="432">
        <f>[12]B!C156</f>
        <v>672</v>
      </c>
      <c r="D233" s="493">
        <f>[12]B!E156</f>
        <v>672</v>
      </c>
      <c r="E233" s="495"/>
      <c r="F233" s="292"/>
      <c r="G233" s="292"/>
      <c r="H233" s="292"/>
      <c r="I233" s="292"/>
      <c r="J233" s="292"/>
      <c r="K233" s="292"/>
      <c r="L233" s="292"/>
      <c r="M233" s="293"/>
      <c r="N233" s="293"/>
      <c r="O233" s="293"/>
    </row>
    <row r="234" spans="1:23" x14ac:dyDescent="0.2">
      <c r="A234" s="528" t="s">
        <v>331</v>
      </c>
      <c r="B234" s="529"/>
      <c r="C234" s="432">
        <f>[12]B!C157</f>
        <v>20</v>
      </c>
      <c r="D234" s="493">
        <f>[12]B!E157</f>
        <v>17</v>
      </c>
      <c r="E234" s="495"/>
      <c r="F234" s="292"/>
      <c r="G234" s="292"/>
      <c r="H234" s="292"/>
      <c r="I234" s="292"/>
      <c r="J234" s="292"/>
      <c r="K234" s="292"/>
      <c r="L234" s="292"/>
      <c r="M234" s="293"/>
      <c r="N234" s="293"/>
      <c r="O234" s="293"/>
    </row>
    <row r="235" spans="1:23" x14ac:dyDescent="0.2">
      <c r="A235" s="706" t="s">
        <v>332</v>
      </c>
      <c r="B235" s="707"/>
      <c r="C235" s="432">
        <f>[12]B!C2960</f>
        <v>34</v>
      </c>
      <c r="D235" s="493">
        <f>[12]B!E2960</f>
        <v>34</v>
      </c>
      <c r="E235" s="117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</row>
    <row r="236" spans="1:23" x14ac:dyDescent="0.2">
      <c r="A236" s="713" t="s">
        <v>79</v>
      </c>
      <c r="B236" s="714"/>
      <c r="C236" s="435">
        <f>SUM(C228:C235)</f>
        <v>3818</v>
      </c>
      <c r="D236" s="436">
        <f>SUM(D228:D235)</f>
        <v>3510</v>
      </c>
      <c r="E236" s="437">
        <f>SUM(E228:E235)</f>
        <v>2796550</v>
      </c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</row>
    <row r="237" spans="1:23" x14ac:dyDescent="0.2">
      <c r="A237" s="305" t="s">
        <v>333</v>
      </c>
      <c r="B237" s="306"/>
      <c r="C237" s="307"/>
      <c r="D237" s="428"/>
      <c r="E237" s="428"/>
      <c r="F237" s="428"/>
      <c r="G237" s="292"/>
      <c r="H237" s="292"/>
      <c r="I237" s="292"/>
      <c r="J237" s="292"/>
      <c r="K237" s="292"/>
      <c r="L237" s="292"/>
      <c r="M237" s="292"/>
      <c r="N237" s="301"/>
      <c r="O237" s="301"/>
      <c r="P237" s="308"/>
      <c r="Q237" s="308"/>
      <c r="R237" s="308"/>
      <c r="U237" s="309"/>
      <c r="V237" s="309"/>
      <c r="W237" s="308"/>
    </row>
    <row r="238" spans="1:23" x14ac:dyDescent="0.2">
      <c r="A238" s="310"/>
      <c r="B238" s="311"/>
      <c r="C238" s="312" t="s">
        <v>157</v>
      </c>
      <c r="D238" s="428"/>
      <c r="E238" s="428"/>
      <c r="F238" s="428"/>
      <c r="G238" s="292"/>
      <c r="H238" s="292"/>
      <c r="I238" s="292"/>
      <c r="J238" s="292"/>
      <c r="K238" s="292"/>
      <c r="L238" s="292"/>
      <c r="M238" s="292"/>
      <c r="N238" s="292"/>
      <c r="O238" s="292"/>
      <c r="U238" s="308"/>
      <c r="V238" s="308"/>
    </row>
    <row r="239" spans="1:23" x14ac:dyDescent="0.2">
      <c r="A239" s="715" t="s">
        <v>334</v>
      </c>
      <c r="B239" s="313" t="s">
        <v>335</v>
      </c>
      <c r="C239" s="438"/>
      <c r="D239" s="439"/>
      <c r="E239" s="428"/>
      <c r="F239" s="428"/>
      <c r="G239" s="292"/>
      <c r="H239" s="292"/>
      <c r="I239" s="292"/>
      <c r="J239" s="292"/>
      <c r="K239" s="292"/>
      <c r="L239" s="292"/>
      <c r="M239" s="292"/>
      <c r="N239" s="292"/>
      <c r="O239" s="292"/>
      <c r="S239" s="309"/>
      <c r="T239" s="308"/>
      <c r="U239" s="308"/>
      <c r="V239" s="308"/>
    </row>
    <row r="240" spans="1:23" x14ac:dyDescent="0.2">
      <c r="A240" s="715"/>
      <c r="B240" s="313" t="s">
        <v>336</v>
      </c>
      <c r="C240" s="440">
        <v>1671</v>
      </c>
      <c r="D240" s="439"/>
      <c r="E240" s="428"/>
      <c r="F240" s="428"/>
      <c r="G240" s="292"/>
      <c r="H240" s="292"/>
      <c r="I240" s="292"/>
      <c r="J240" s="292"/>
      <c r="K240" s="292"/>
      <c r="L240" s="292"/>
      <c r="M240" s="292"/>
      <c r="N240" s="292"/>
      <c r="O240" s="292"/>
      <c r="S240" s="308"/>
      <c r="T240" s="308"/>
      <c r="U240" s="308"/>
      <c r="V240" s="308"/>
    </row>
    <row r="241" spans="1:28" x14ac:dyDescent="0.2">
      <c r="A241" s="716" t="s">
        <v>337</v>
      </c>
      <c r="B241" s="717"/>
      <c r="C241" s="441">
        <v>39168</v>
      </c>
      <c r="D241" s="439"/>
      <c r="E241" s="428"/>
      <c r="F241" s="428"/>
      <c r="G241" s="292"/>
      <c r="H241" s="292"/>
      <c r="I241" s="292"/>
      <c r="J241" s="292"/>
      <c r="K241" s="292"/>
      <c r="L241" s="292"/>
      <c r="M241" s="292"/>
      <c r="N241" s="292"/>
      <c r="O241" s="292"/>
      <c r="S241" s="308"/>
      <c r="T241" s="308"/>
    </row>
    <row r="242" spans="1:28" x14ac:dyDescent="0.2">
      <c r="A242" s="96" t="s">
        <v>338</v>
      </c>
      <c r="B242" s="315"/>
      <c r="C242" s="442"/>
      <c r="D242" s="442"/>
      <c r="E242" s="442"/>
      <c r="F242" s="442"/>
      <c r="G242" s="442"/>
      <c r="H242" s="442"/>
      <c r="I242" s="442"/>
      <c r="J242" s="442"/>
      <c r="K242" s="442"/>
    </row>
    <row r="243" spans="1:28" ht="42.75" x14ac:dyDescent="0.2">
      <c r="A243" s="718" t="s">
        <v>339</v>
      </c>
      <c r="B243" s="719"/>
      <c r="C243" s="317" t="s">
        <v>157</v>
      </c>
      <c r="D243" s="530" t="s">
        <v>340</v>
      </c>
      <c r="E243" s="318" t="s">
        <v>341</v>
      </c>
      <c r="L243" s="5" t="s">
        <v>342</v>
      </c>
    </row>
    <row r="244" spans="1:28" x14ac:dyDescent="0.2">
      <c r="A244" s="724" t="s">
        <v>343</v>
      </c>
      <c r="B244" s="319" t="s">
        <v>344</v>
      </c>
      <c r="C244" s="320">
        <v>459</v>
      </c>
      <c r="D244" s="321">
        <v>451</v>
      </c>
      <c r="E244" s="321"/>
      <c r="F244" s="208" t="str">
        <f>AA244</f>
        <v/>
      </c>
      <c r="AA244" s="271" t="str">
        <f>IF(D244&gt;C244,"Error: Las actividades totales son menores que las realizadas en beneficiarios","")</f>
        <v/>
      </c>
      <c r="AB244" s="271">
        <f>IF(D244&gt;C244,1,0)</f>
        <v>0</v>
      </c>
    </row>
    <row r="245" spans="1:28" x14ac:dyDescent="0.2">
      <c r="A245" s="725"/>
      <c r="B245" s="322" t="s">
        <v>345</v>
      </c>
      <c r="C245" s="323"/>
      <c r="D245" s="324"/>
      <c r="E245" s="324"/>
      <c r="F245" s="208" t="str">
        <f>AA245</f>
        <v/>
      </c>
      <c r="AA245" s="271" t="str">
        <f>IF(D245&gt;C245,"Error: Las actividades totales son menores que las realizadas en beneficiarios","")</f>
        <v/>
      </c>
      <c r="AB245" s="271">
        <f>IF(D245&gt;C245,1,0)</f>
        <v>0</v>
      </c>
    </row>
    <row r="246" spans="1:28" x14ac:dyDescent="0.2">
      <c r="A246" s="726"/>
      <c r="B246" s="325" t="s">
        <v>346</v>
      </c>
      <c r="C246" s="326"/>
      <c r="D246" s="327"/>
      <c r="E246" s="327"/>
      <c r="F246" s="208" t="str">
        <f>AA246</f>
        <v/>
      </c>
      <c r="AA246" s="271" t="str">
        <f>IF(D246&gt;C246,"Error: Las actividades totales son menores que las realizadas en beneficiarios","")</f>
        <v/>
      </c>
      <c r="AB246" s="271">
        <f>IF(D246&gt;C246,1,0)</f>
        <v>0</v>
      </c>
    </row>
    <row r="247" spans="1:28" x14ac:dyDescent="0.2">
      <c r="A247" s="328" t="s">
        <v>347</v>
      </c>
      <c r="B247" s="329"/>
    </row>
    <row r="248" spans="1:28" ht="38.25" x14ac:dyDescent="0.2">
      <c r="A248" s="727" t="s">
        <v>292</v>
      </c>
      <c r="B248" s="765"/>
      <c r="C248" s="581" t="s">
        <v>157</v>
      </c>
      <c r="D248" s="581" t="s">
        <v>293</v>
      </c>
      <c r="E248" s="710" t="s">
        <v>348</v>
      </c>
      <c r="F248" s="711"/>
      <c r="G248" s="710" t="s">
        <v>349</v>
      </c>
      <c r="H248" s="712"/>
      <c r="I248" s="711"/>
      <c r="J248" s="541" t="s">
        <v>296</v>
      </c>
      <c r="K248" s="546" t="s">
        <v>297</v>
      </c>
      <c r="L248" s="497" t="s">
        <v>298</v>
      </c>
      <c r="M248" s="546" t="s">
        <v>298</v>
      </c>
    </row>
    <row r="249" spans="1:28" ht="63.75" x14ac:dyDescent="0.2">
      <c r="A249" s="729"/>
      <c r="B249" s="766"/>
      <c r="C249" s="583"/>
      <c r="D249" s="583"/>
      <c r="E249" s="498" t="s">
        <v>350</v>
      </c>
      <c r="F249" s="498" t="s">
        <v>351</v>
      </c>
      <c r="G249" s="499" t="s">
        <v>352</v>
      </c>
      <c r="H249" s="499" t="s">
        <v>353</v>
      </c>
      <c r="I249" s="500" t="s">
        <v>354</v>
      </c>
      <c r="J249" s="498" t="s">
        <v>350</v>
      </c>
      <c r="K249" s="498" t="s">
        <v>351</v>
      </c>
      <c r="L249" s="501" t="s">
        <v>350</v>
      </c>
      <c r="M249" s="498" t="s">
        <v>351</v>
      </c>
    </row>
    <row r="250" spans="1:28" x14ac:dyDescent="0.2">
      <c r="A250" s="720" t="s">
        <v>355</v>
      </c>
      <c r="B250" s="763" t="s">
        <v>355</v>
      </c>
      <c r="C250" s="502">
        <f>SUM(E250:F250)</f>
        <v>4</v>
      </c>
      <c r="D250" s="503">
        <v>4</v>
      </c>
      <c r="E250" s="423"/>
      <c r="F250" s="504">
        <v>4</v>
      </c>
      <c r="G250" s="423">
        <v>4</v>
      </c>
      <c r="H250" s="505"/>
      <c r="I250" s="504"/>
      <c r="J250" s="423"/>
      <c r="K250" s="504"/>
      <c r="L250" s="506"/>
      <c r="M250" s="504"/>
    </row>
    <row r="251" spans="1:28" x14ac:dyDescent="0.2">
      <c r="A251" s="720" t="s">
        <v>356</v>
      </c>
      <c r="B251" s="763" t="s">
        <v>356</v>
      </c>
      <c r="C251" s="507">
        <f>SUM(E251:F251)</f>
        <v>0</v>
      </c>
      <c r="D251" s="508"/>
      <c r="E251" s="509"/>
      <c r="F251" s="510"/>
      <c r="G251" s="509"/>
      <c r="H251" s="445"/>
      <c r="I251" s="510"/>
      <c r="J251" s="509"/>
      <c r="K251" s="510"/>
      <c r="L251" s="511"/>
      <c r="M251" s="510"/>
    </row>
    <row r="252" spans="1:28" x14ac:dyDescent="0.2">
      <c r="A252" s="720" t="s">
        <v>357</v>
      </c>
      <c r="B252" s="763"/>
      <c r="C252" s="507">
        <f>SUM(E252:F252)</f>
        <v>0</v>
      </c>
      <c r="D252" s="508"/>
      <c r="E252" s="509"/>
      <c r="F252" s="510"/>
      <c r="G252" s="509"/>
      <c r="H252" s="445"/>
      <c r="I252" s="510"/>
      <c r="J252" s="509"/>
      <c r="K252" s="510"/>
      <c r="L252" s="511"/>
      <c r="M252" s="510"/>
    </row>
    <row r="253" spans="1:28" x14ac:dyDescent="0.2">
      <c r="A253" s="720" t="s">
        <v>358</v>
      </c>
      <c r="B253" s="763"/>
      <c r="C253" s="507">
        <f>SUM(E253:F253)</f>
        <v>0</v>
      </c>
      <c r="D253" s="508"/>
      <c r="E253" s="509"/>
      <c r="F253" s="510"/>
      <c r="G253" s="509"/>
      <c r="H253" s="445"/>
      <c r="I253" s="510"/>
      <c r="J253" s="509"/>
      <c r="K253" s="510"/>
      <c r="L253" s="511"/>
      <c r="M253" s="510"/>
    </row>
    <row r="254" spans="1:28" x14ac:dyDescent="0.2">
      <c r="A254" s="720" t="s">
        <v>359</v>
      </c>
      <c r="B254" s="763"/>
      <c r="C254" s="507">
        <f>SUM(E254:F254)</f>
        <v>0</v>
      </c>
      <c r="D254" s="508"/>
      <c r="E254" s="509"/>
      <c r="F254" s="510"/>
      <c r="G254" s="509"/>
      <c r="H254" s="445"/>
      <c r="I254" s="510"/>
      <c r="J254" s="509"/>
      <c r="K254" s="510"/>
      <c r="L254" s="511"/>
      <c r="M254" s="510"/>
    </row>
    <row r="255" spans="1:28" x14ac:dyDescent="0.2">
      <c r="A255" s="527"/>
      <c r="B255" s="545" t="s">
        <v>360</v>
      </c>
      <c r="C255" s="507">
        <f t="shared" ref="C255:I255" si="11">SUM(C250:C254)</f>
        <v>4</v>
      </c>
      <c r="D255" s="507">
        <f t="shared" si="11"/>
        <v>4</v>
      </c>
      <c r="E255" s="512">
        <f t="shared" si="11"/>
        <v>0</v>
      </c>
      <c r="F255" s="513">
        <f t="shared" si="11"/>
        <v>4</v>
      </c>
      <c r="G255" s="512">
        <f t="shared" si="11"/>
        <v>4</v>
      </c>
      <c r="H255" s="333">
        <f t="shared" si="11"/>
        <v>0</v>
      </c>
      <c r="I255" s="513">
        <f t="shared" si="11"/>
        <v>0</v>
      </c>
      <c r="J255" s="512">
        <f>SUM(J250:J254)</f>
        <v>0</v>
      </c>
      <c r="K255" s="513">
        <f>SUM(K250:K254)</f>
        <v>0</v>
      </c>
      <c r="L255" s="514">
        <f>SUM(L250:L254)</f>
        <v>0</v>
      </c>
      <c r="M255" s="513">
        <f>SUM(M250:M254)</f>
        <v>0</v>
      </c>
    </row>
    <row r="256" spans="1:28" ht="14.25" customHeight="1" x14ac:dyDescent="0.2">
      <c r="A256" s="722" t="s">
        <v>361</v>
      </c>
      <c r="B256" s="764"/>
      <c r="C256" s="507">
        <f>SUM(E256:F256)</f>
        <v>0</v>
      </c>
      <c r="D256" s="508"/>
      <c r="E256" s="509"/>
      <c r="F256" s="510"/>
      <c r="G256" s="509"/>
      <c r="H256" s="445"/>
      <c r="I256" s="510"/>
      <c r="J256" s="509"/>
      <c r="K256" s="510"/>
      <c r="L256" s="511"/>
      <c r="M256" s="510"/>
    </row>
    <row r="257" spans="1:13" x14ac:dyDescent="0.2">
      <c r="A257" s="722" t="s">
        <v>362</v>
      </c>
      <c r="B257" s="764"/>
      <c r="C257" s="507">
        <f>SUM(E257:F257)</f>
        <v>0</v>
      </c>
      <c r="D257" s="508"/>
      <c r="E257" s="509"/>
      <c r="F257" s="510"/>
      <c r="G257" s="509"/>
      <c r="H257" s="445"/>
      <c r="I257" s="510"/>
      <c r="J257" s="509"/>
      <c r="K257" s="510"/>
      <c r="L257" s="511"/>
      <c r="M257" s="510"/>
    </row>
    <row r="258" spans="1:13" ht="14.25" customHeight="1" x14ac:dyDescent="0.2">
      <c r="A258" s="722" t="s">
        <v>363</v>
      </c>
      <c r="B258" s="764"/>
      <c r="C258" s="507">
        <f>SUM(E258:F258)</f>
        <v>0</v>
      </c>
      <c r="D258" s="508"/>
      <c r="E258" s="509"/>
      <c r="F258" s="510"/>
      <c r="G258" s="509"/>
      <c r="H258" s="445"/>
      <c r="I258" s="510"/>
      <c r="J258" s="509"/>
      <c r="K258" s="510"/>
      <c r="L258" s="511"/>
      <c r="M258" s="510"/>
    </row>
    <row r="259" spans="1:13" x14ac:dyDescent="0.2">
      <c r="A259" s="735" t="s">
        <v>364</v>
      </c>
      <c r="B259" s="769"/>
      <c r="C259" s="507">
        <f t="shared" ref="C259:M259" si="12">SUM(C256:C258)</f>
        <v>0</v>
      </c>
      <c r="D259" s="507">
        <f t="shared" si="12"/>
        <v>0</v>
      </c>
      <c r="E259" s="512">
        <f t="shared" si="12"/>
        <v>0</v>
      </c>
      <c r="F259" s="513">
        <f t="shared" si="12"/>
        <v>0</v>
      </c>
      <c r="G259" s="512">
        <f t="shared" si="12"/>
        <v>0</v>
      </c>
      <c r="H259" s="333">
        <f t="shared" si="12"/>
        <v>0</v>
      </c>
      <c r="I259" s="513">
        <f t="shared" si="12"/>
        <v>0</v>
      </c>
      <c r="J259" s="512">
        <f t="shared" si="12"/>
        <v>0</v>
      </c>
      <c r="K259" s="513">
        <f t="shared" si="12"/>
        <v>0</v>
      </c>
      <c r="L259" s="514">
        <f t="shared" si="12"/>
        <v>0</v>
      </c>
      <c r="M259" s="513">
        <f t="shared" si="12"/>
        <v>0</v>
      </c>
    </row>
    <row r="260" spans="1:13" x14ac:dyDescent="0.2">
      <c r="A260" s="722" t="s">
        <v>365</v>
      </c>
      <c r="B260" s="764"/>
      <c r="C260" s="507">
        <f>SUM(E260:F260)</f>
        <v>0</v>
      </c>
      <c r="D260" s="508"/>
      <c r="E260" s="509"/>
      <c r="F260" s="510"/>
      <c r="G260" s="509"/>
      <c r="H260" s="445"/>
      <c r="I260" s="510"/>
      <c r="J260" s="509"/>
      <c r="K260" s="510"/>
      <c r="L260" s="511"/>
      <c r="M260" s="510"/>
    </row>
    <row r="261" spans="1:13" x14ac:dyDescent="0.2">
      <c r="A261" s="722" t="s">
        <v>366</v>
      </c>
      <c r="B261" s="764"/>
      <c r="C261" s="507">
        <f>SUM(E261:F261)</f>
        <v>0</v>
      </c>
      <c r="D261" s="508"/>
      <c r="E261" s="509"/>
      <c r="F261" s="510"/>
      <c r="G261" s="509"/>
      <c r="H261" s="445"/>
      <c r="I261" s="510"/>
      <c r="J261" s="509"/>
      <c r="K261" s="510"/>
      <c r="L261" s="511"/>
      <c r="M261" s="510"/>
    </row>
    <row r="262" spans="1:13" ht="14.25" customHeight="1" x14ac:dyDescent="0.2">
      <c r="A262" s="722" t="s">
        <v>367</v>
      </c>
      <c r="B262" s="764"/>
      <c r="C262" s="507">
        <f>SUM(E262:F262)</f>
        <v>0</v>
      </c>
      <c r="D262" s="508"/>
      <c r="E262" s="509"/>
      <c r="F262" s="510"/>
      <c r="G262" s="509"/>
      <c r="H262" s="445"/>
      <c r="I262" s="510"/>
      <c r="J262" s="509"/>
      <c r="K262" s="510"/>
      <c r="L262" s="511"/>
      <c r="M262" s="510"/>
    </row>
    <row r="263" spans="1:13" x14ac:dyDescent="0.2">
      <c r="A263" s="527"/>
      <c r="B263" s="515" t="s">
        <v>368</v>
      </c>
      <c r="C263" s="507">
        <f t="shared" ref="C263:I263" si="13">SUM(C260:C262)</f>
        <v>0</v>
      </c>
      <c r="D263" s="507">
        <f t="shared" si="13"/>
        <v>0</v>
      </c>
      <c r="E263" s="512">
        <f t="shared" si="13"/>
        <v>0</v>
      </c>
      <c r="F263" s="513">
        <f t="shared" si="13"/>
        <v>0</v>
      </c>
      <c r="G263" s="512">
        <f t="shared" si="13"/>
        <v>0</v>
      </c>
      <c r="H263" s="333">
        <f t="shared" si="13"/>
        <v>0</v>
      </c>
      <c r="I263" s="513">
        <f t="shared" si="13"/>
        <v>0</v>
      </c>
      <c r="J263" s="512">
        <f>SUM(J260:J262)</f>
        <v>0</v>
      </c>
      <c r="K263" s="513">
        <f>SUM(K260:K262)</f>
        <v>0</v>
      </c>
      <c r="L263" s="514">
        <f>SUM(L260:L262)</f>
        <v>0</v>
      </c>
      <c r="M263" s="513">
        <f>SUM(M260:M262)</f>
        <v>0</v>
      </c>
    </row>
    <row r="264" spans="1:13" x14ac:dyDescent="0.2">
      <c r="A264" s="722" t="s">
        <v>369</v>
      </c>
      <c r="B264" s="764"/>
      <c r="C264" s="507">
        <f>SUM(E264:F264)</f>
        <v>0</v>
      </c>
      <c r="D264" s="508"/>
      <c r="E264" s="509"/>
      <c r="F264" s="510"/>
      <c r="G264" s="509"/>
      <c r="H264" s="445"/>
      <c r="I264" s="510"/>
      <c r="J264" s="509"/>
      <c r="K264" s="510"/>
      <c r="L264" s="511"/>
      <c r="M264" s="510"/>
    </row>
    <row r="265" spans="1:13" x14ac:dyDescent="0.2">
      <c r="A265" s="731" t="s">
        <v>370</v>
      </c>
      <c r="B265" s="767"/>
      <c r="C265" s="507">
        <f>SUM(E265:F265)</f>
        <v>0</v>
      </c>
      <c r="D265" s="508"/>
      <c r="E265" s="509"/>
      <c r="F265" s="510"/>
      <c r="G265" s="509"/>
      <c r="H265" s="445"/>
      <c r="I265" s="510"/>
      <c r="J265" s="509"/>
      <c r="K265" s="510"/>
      <c r="L265" s="511"/>
      <c r="M265" s="510"/>
    </row>
    <row r="266" spans="1:13" x14ac:dyDescent="0.2">
      <c r="A266" s="722" t="s">
        <v>371</v>
      </c>
      <c r="B266" s="764"/>
      <c r="C266" s="507">
        <f>SUM(E266:F266)</f>
        <v>0</v>
      </c>
      <c r="D266" s="508"/>
      <c r="E266" s="509"/>
      <c r="F266" s="510"/>
      <c r="G266" s="509"/>
      <c r="H266" s="445"/>
      <c r="I266" s="510"/>
      <c r="J266" s="509"/>
      <c r="K266" s="510"/>
      <c r="L266" s="511"/>
      <c r="M266" s="510"/>
    </row>
    <row r="267" spans="1:13" x14ac:dyDescent="0.2">
      <c r="A267" s="527"/>
      <c r="B267" s="515" t="s">
        <v>372</v>
      </c>
      <c r="C267" s="507">
        <f t="shared" ref="C267:M267" si="14">SUM(C264:C266)</f>
        <v>0</v>
      </c>
      <c r="D267" s="507">
        <f t="shared" si="14"/>
        <v>0</v>
      </c>
      <c r="E267" s="512">
        <f t="shared" si="14"/>
        <v>0</v>
      </c>
      <c r="F267" s="513">
        <f t="shared" si="14"/>
        <v>0</v>
      </c>
      <c r="G267" s="512">
        <f t="shared" si="14"/>
        <v>0</v>
      </c>
      <c r="H267" s="333">
        <f t="shared" si="14"/>
        <v>0</v>
      </c>
      <c r="I267" s="513">
        <f t="shared" si="14"/>
        <v>0</v>
      </c>
      <c r="J267" s="512">
        <f t="shared" si="14"/>
        <v>0</v>
      </c>
      <c r="K267" s="513">
        <f t="shared" si="14"/>
        <v>0</v>
      </c>
      <c r="L267" s="514">
        <f t="shared" si="14"/>
        <v>0</v>
      </c>
      <c r="M267" s="513">
        <f t="shared" si="14"/>
        <v>0</v>
      </c>
    </row>
    <row r="268" spans="1:13" x14ac:dyDescent="0.2">
      <c r="A268" s="733" t="s">
        <v>373</v>
      </c>
      <c r="B268" s="768" t="s">
        <v>374</v>
      </c>
      <c r="C268" s="507">
        <f t="shared" ref="C268:C275" si="15">SUM(E268:F268)</f>
        <v>6</v>
      </c>
      <c r="D268" s="508">
        <v>6</v>
      </c>
      <c r="E268" s="509"/>
      <c r="F268" s="510">
        <v>6</v>
      </c>
      <c r="G268" s="509">
        <v>6</v>
      </c>
      <c r="H268" s="445"/>
      <c r="I268" s="510"/>
      <c r="J268" s="509"/>
      <c r="K268" s="510"/>
      <c r="L268" s="511"/>
      <c r="M268" s="510"/>
    </row>
    <row r="269" spans="1:13" x14ac:dyDescent="0.2">
      <c r="A269" s="733" t="s">
        <v>375</v>
      </c>
      <c r="B269" s="768" t="s">
        <v>375</v>
      </c>
      <c r="C269" s="507">
        <f t="shared" si="15"/>
        <v>0</v>
      </c>
      <c r="D269" s="508"/>
      <c r="E269" s="509"/>
      <c r="F269" s="510"/>
      <c r="G269" s="509"/>
      <c r="H269" s="445"/>
      <c r="I269" s="510"/>
      <c r="J269" s="509"/>
      <c r="K269" s="510"/>
      <c r="L269" s="511"/>
      <c r="M269" s="510"/>
    </row>
    <row r="270" spans="1:13" x14ac:dyDescent="0.2">
      <c r="A270" s="733" t="s">
        <v>376</v>
      </c>
      <c r="B270" s="768" t="s">
        <v>376</v>
      </c>
      <c r="C270" s="507">
        <f t="shared" si="15"/>
        <v>4</v>
      </c>
      <c r="D270" s="508">
        <v>4</v>
      </c>
      <c r="E270" s="509"/>
      <c r="F270" s="510">
        <v>4</v>
      </c>
      <c r="G270" s="509">
        <v>4</v>
      </c>
      <c r="H270" s="445"/>
      <c r="I270" s="510"/>
      <c r="J270" s="509"/>
      <c r="K270" s="510"/>
      <c r="L270" s="511"/>
      <c r="M270" s="510"/>
    </row>
    <row r="271" spans="1:13" ht="14.25" customHeight="1" x14ac:dyDescent="0.2">
      <c r="A271" s="737" t="s">
        <v>377</v>
      </c>
      <c r="B271" s="770"/>
      <c r="C271" s="507">
        <f t="shared" si="15"/>
        <v>0</v>
      </c>
      <c r="D271" s="508"/>
      <c r="E271" s="509"/>
      <c r="F271" s="510"/>
      <c r="G271" s="509"/>
      <c r="H271" s="445"/>
      <c r="I271" s="510"/>
      <c r="J271" s="509"/>
      <c r="K271" s="510"/>
      <c r="L271" s="511"/>
      <c r="M271" s="510"/>
    </row>
    <row r="272" spans="1:13" x14ac:dyDescent="0.2">
      <c r="A272" s="737" t="s">
        <v>378</v>
      </c>
      <c r="B272" s="770" t="s">
        <v>378</v>
      </c>
      <c r="C272" s="507">
        <f t="shared" si="15"/>
        <v>0</v>
      </c>
      <c r="D272" s="508"/>
      <c r="E272" s="509"/>
      <c r="F272" s="510"/>
      <c r="G272" s="509"/>
      <c r="H272" s="445"/>
      <c r="I272" s="510"/>
      <c r="J272" s="509"/>
      <c r="K272" s="510"/>
      <c r="L272" s="511"/>
      <c r="M272" s="510"/>
    </row>
    <row r="273" spans="1:13" x14ac:dyDescent="0.2">
      <c r="A273" s="722" t="s">
        <v>379</v>
      </c>
      <c r="B273" s="764"/>
      <c r="C273" s="507">
        <f t="shared" si="15"/>
        <v>2</v>
      </c>
      <c r="D273" s="508">
        <v>2</v>
      </c>
      <c r="E273" s="509"/>
      <c r="F273" s="510">
        <v>2</v>
      </c>
      <c r="G273" s="509">
        <v>2</v>
      </c>
      <c r="H273" s="445"/>
      <c r="I273" s="510"/>
      <c r="J273" s="509"/>
      <c r="K273" s="510"/>
      <c r="L273" s="511"/>
      <c r="M273" s="510"/>
    </row>
    <row r="274" spans="1:13" ht="14.25" customHeight="1" x14ac:dyDescent="0.2">
      <c r="A274" s="737" t="s">
        <v>380</v>
      </c>
      <c r="B274" s="770" t="s">
        <v>380</v>
      </c>
      <c r="C274" s="507">
        <f t="shared" si="15"/>
        <v>0</v>
      </c>
      <c r="D274" s="508"/>
      <c r="E274" s="509"/>
      <c r="F274" s="510"/>
      <c r="G274" s="509"/>
      <c r="H274" s="445"/>
      <c r="I274" s="510"/>
      <c r="J274" s="509"/>
      <c r="K274" s="510"/>
      <c r="L274" s="511"/>
      <c r="M274" s="510"/>
    </row>
    <row r="275" spans="1:13" ht="14.25" customHeight="1" x14ac:dyDescent="0.2">
      <c r="A275" s="737" t="s">
        <v>37</v>
      </c>
      <c r="B275" s="770" t="s">
        <v>37</v>
      </c>
      <c r="C275" s="507">
        <f t="shared" si="15"/>
        <v>0</v>
      </c>
      <c r="D275" s="508"/>
      <c r="E275" s="509"/>
      <c r="F275" s="510"/>
      <c r="G275" s="509"/>
      <c r="H275" s="445"/>
      <c r="I275" s="510"/>
      <c r="J275" s="509"/>
      <c r="K275" s="510"/>
      <c r="L275" s="511"/>
      <c r="M275" s="510"/>
    </row>
    <row r="276" spans="1:13" x14ac:dyDescent="0.2">
      <c r="A276" s="525"/>
      <c r="B276" s="515" t="s">
        <v>381</v>
      </c>
      <c r="C276" s="507">
        <f t="shared" ref="C276:M276" si="16">SUM(C268:C275)</f>
        <v>12</v>
      </c>
      <c r="D276" s="507">
        <f t="shared" si="16"/>
        <v>12</v>
      </c>
      <c r="E276" s="512">
        <f t="shared" si="16"/>
        <v>0</v>
      </c>
      <c r="F276" s="513">
        <f t="shared" si="16"/>
        <v>12</v>
      </c>
      <c r="G276" s="512">
        <f t="shared" si="16"/>
        <v>12</v>
      </c>
      <c r="H276" s="333">
        <f t="shared" si="16"/>
        <v>0</v>
      </c>
      <c r="I276" s="513">
        <f t="shared" si="16"/>
        <v>0</v>
      </c>
      <c r="J276" s="512">
        <f t="shared" si="16"/>
        <v>0</v>
      </c>
      <c r="K276" s="513">
        <f t="shared" si="16"/>
        <v>0</v>
      </c>
      <c r="L276" s="514">
        <f t="shared" si="16"/>
        <v>0</v>
      </c>
      <c r="M276" s="513">
        <f t="shared" si="16"/>
        <v>0</v>
      </c>
    </row>
    <row r="277" spans="1:13" x14ac:dyDescent="0.2">
      <c r="A277" s="731" t="s">
        <v>382</v>
      </c>
      <c r="B277" s="767"/>
      <c r="C277" s="507">
        <f t="shared" ref="C277:C282" si="17">SUM(E277:F277)</f>
        <v>0</v>
      </c>
      <c r="D277" s="508"/>
      <c r="E277" s="509"/>
      <c r="F277" s="510"/>
      <c r="G277" s="509"/>
      <c r="H277" s="445"/>
      <c r="I277" s="510"/>
      <c r="J277" s="509"/>
      <c r="K277" s="510"/>
      <c r="L277" s="511"/>
      <c r="M277" s="510"/>
    </row>
    <row r="278" spans="1:13" x14ac:dyDescent="0.2">
      <c r="A278" s="731" t="s">
        <v>383</v>
      </c>
      <c r="B278" s="767"/>
      <c r="C278" s="507">
        <f t="shared" si="17"/>
        <v>0</v>
      </c>
      <c r="D278" s="508"/>
      <c r="E278" s="509"/>
      <c r="F278" s="510"/>
      <c r="G278" s="509"/>
      <c r="H278" s="445"/>
      <c r="I278" s="510"/>
      <c r="J278" s="509"/>
      <c r="K278" s="510"/>
      <c r="L278" s="511"/>
      <c r="M278" s="510"/>
    </row>
    <row r="279" spans="1:13" x14ac:dyDescent="0.2">
      <c r="A279" s="731" t="s">
        <v>384</v>
      </c>
      <c r="B279" s="767"/>
      <c r="C279" s="507">
        <f t="shared" si="17"/>
        <v>0</v>
      </c>
      <c r="D279" s="508"/>
      <c r="E279" s="509"/>
      <c r="F279" s="510"/>
      <c r="G279" s="509"/>
      <c r="H279" s="445"/>
      <c r="I279" s="510"/>
      <c r="J279" s="509"/>
      <c r="K279" s="510"/>
      <c r="L279" s="511"/>
      <c r="M279" s="510"/>
    </row>
    <row r="280" spans="1:13" x14ac:dyDescent="0.2">
      <c r="A280" s="722" t="s">
        <v>385</v>
      </c>
      <c r="B280" s="764"/>
      <c r="C280" s="507">
        <f t="shared" si="17"/>
        <v>0</v>
      </c>
      <c r="D280" s="508"/>
      <c r="E280" s="509"/>
      <c r="F280" s="510"/>
      <c r="G280" s="509"/>
      <c r="H280" s="445"/>
      <c r="I280" s="510"/>
      <c r="J280" s="509"/>
      <c r="K280" s="510"/>
      <c r="L280" s="511"/>
      <c r="M280" s="510"/>
    </row>
    <row r="281" spans="1:13" ht="14.25" customHeight="1" x14ac:dyDescent="0.2">
      <c r="A281" s="722" t="s">
        <v>386</v>
      </c>
      <c r="B281" s="764"/>
      <c r="C281" s="507">
        <f t="shared" si="17"/>
        <v>0</v>
      </c>
      <c r="D281" s="508"/>
      <c r="E281" s="509"/>
      <c r="F281" s="510"/>
      <c r="G281" s="509"/>
      <c r="H281" s="445"/>
      <c r="I281" s="510"/>
      <c r="J281" s="509"/>
      <c r="K281" s="510"/>
      <c r="L281" s="511"/>
      <c r="M281" s="510"/>
    </row>
    <row r="282" spans="1:13" ht="14.25" customHeight="1" x14ac:dyDescent="0.2">
      <c r="A282" s="722" t="s">
        <v>387</v>
      </c>
      <c r="B282" s="764"/>
      <c r="C282" s="507">
        <f t="shared" si="17"/>
        <v>39</v>
      </c>
      <c r="D282" s="508">
        <v>39</v>
      </c>
      <c r="E282" s="509"/>
      <c r="F282" s="510">
        <v>39</v>
      </c>
      <c r="G282" s="509">
        <v>39</v>
      </c>
      <c r="H282" s="445"/>
      <c r="I282" s="510"/>
      <c r="J282" s="509"/>
      <c r="K282" s="510"/>
      <c r="L282" s="511"/>
      <c r="M282" s="510"/>
    </row>
    <row r="283" spans="1:13" x14ac:dyDescent="0.2">
      <c r="A283" s="525"/>
      <c r="B283" s="515" t="s">
        <v>388</v>
      </c>
      <c r="C283" s="507">
        <f t="shared" ref="C283:M283" si="18">SUM(C277:C282)</f>
        <v>39</v>
      </c>
      <c r="D283" s="507">
        <f t="shared" si="18"/>
        <v>39</v>
      </c>
      <c r="E283" s="512">
        <f t="shared" si="18"/>
        <v>0</v>
      </c>
      <c r="F283" s="513">
        <f t="shared" si="18"/>
        <v>39</v>
      </c>
      <c r="G283" s="512">
        <f t="shared" si="18"/>
        <v>39</v>
      </c>
      <c r="H283" s="333">
        <f t="shared" si="18"/>
        <v>0</v>
      </c>
      <c r="I283" s="513">
        <f t="shared" si="18"/>
        <v>0</v>
      </c>
      <c r="J283" s="512">
        <f t="shared" si="18"/>
        <v>0</v>
      </c>
      <c r="K283" s="513">
        <f t="shared" si="18"/>
        <v>0</v>
      </c>
      <c r="L283" s="514">
        <f t="shared" si="18"/>
        <v>0</v>
      </c>
      <c r="M283" s="513">
        <f t="shared" si="18"/>
        <v>0</v>
      </c>
    </row>
    <row r="284" spans="1:13" x14ac:dyDescent="0.2">
      <c r="A284" s="722" t="s">
        <v>141</v>
      </c>
      <c r="B284" s="764" t="s">
        <v>141</v>
      </c>
      <c r="C284" s="507">
        <f>SUM(E284:F284)</f>
        <v>0</v>
      </c>
      <c r="D284" s="516"/>
      <c r="E284" s="509"/>
      <c r="F284" s="510"/>
      <c r="G284" s="509"/>
      <c r="H284" s="445"/>
      <c r="I284" s="510"/>
      <c r="J284" s="509"/>
      <c r="K284" s="510"/>
      <c r="L284" s="511"/>
      <c r="M284" s="510"/>
    </row>
    <row r="285" spans="1:13" x14ac:dyDescent="0.2">
      <c r="A285" s="722" t="s">
        <v>143</v>
      </c>
      <c r="B285" s="764" t="s">
        <v>143</v>
      </c>
      <c r="C285" s="507">
        <f>SUM(E285:F285)</f>
        <v>0</v>
      </c>
      <c r="D285" s="516"/>
      <c r="E285" s="509"/>
      <c r="F285" s="510"/>
      <c r="G285" s="509"/>
      <c r="H285" s="445"/>
      <c r="I285" s="510"/>
      <c r="J285" s="509"/>
      <c r="K285" s="510"/>
      <c r="L285" s="511"/>
      <c r="M285" s="510"/>
    </row>
    <row r="286" spans="1:13" x14ac:dyDescent="0.2">
      <c r="A286" s="722" t="s">
        <v>282</v>
      </c>
      <c r="B286" s="764"/>
      <c r="C286" s="507">
        <f>SUM(E286:F286)</f>
        <v>1</v>
      </c>
      <c r="D286" s="516">
        <v>1</v>
      </c>
      <c r="E286" s="517"/>
      <c r="F286" s="518">
        <v>1</v>
      </c>
      <c r="G286" s="517">
        <v>1</v>
      </c>
      <c r="H286" s="446"/>
      <c r="I286" s="518"/>
      <c r="J286" s="517"/>
      <c r="K286" s="518"/>
      <c r="L286" s="519"/>
      <c r="M286" s="518"/>
    </row>
    <row r="287" spans="1:13" x14ac:dyDescent="0.2">
      <c r="A287" s="722" t="s">
        <v>283</v>
      </c>
      <c r="B287" s="764"/>
      <c r="C287" s="507">
        <f>SUM(E287:F287)</f>
        <v>0</v>
      </c>
      <c r="D287" s="516"/>
      <c r="E287" s="517"/>
      <c r="F287" s="518"/>
      <c r="G287" s="517"/>
      <c r="H287" s="446"/>
      <c r="I287" s="518"/>
      <c r="J287" s="517"/>
      <c r="K287" s="518"/>
      <c r="L287" s="519"/>
      <c r="M287" s="518"/>
    </row>
    <row r="288" spans="1:13" x14ac:dyDescent="0.2">
      <c r="A288" s="337"/>
      <c r="B288" s="338" t="s">
        <v>389</v>
      </c>
      <c r="C288" s="520">
        <f t="shared" ref="C288:M288" si="19">SUM(C284:C287)</f>
        <v>1</v>
      </c>
      <c r="D288" s="520">
        <f t="shared" si="19"/>
        <v>1</v>
      </c>
      <c r="E288" s="512">
        <f t="shared" si="19"/>
        <v>0</v>
      </c>
      <c r="F288" s="513">
        <f t="shared" si="19"/>
        <v>1</v>
      </c>
      <c r="G288" s="512">
        <f t="shared" si="19"/>
        <v>1</v>
      </c>
      <c r="H288" s="333">
        <f t="shared" si="19"/>
        <v>0</v>
      </c>
      <c r="I288" s="513">
        <f t="shared" si="19"/>
        <v>0</v>
      </c>
      <c r="J288" s="512">
        <f t="shared" si="19"/>
        <v>0</v>
      </c>
      <c r="K288" s="513">
        <f t="shared" si="19"/>
        <v>0</v>
      </c>
      <c r="L288" s="514">
        <f t="shared" si="19"/>
        <v>0</v>
      </c>
      <c r="M288" s="513">
        <f t="shared" si="19"/>
        <v>0</v>
      </c>
    </row>
    <row r="289" spans="1:13" x14ac:dyDescent="0.2">
      <c r="A289" s="339"/>
      <c r="B289" s="340" t="s">
        <v>157</v>
      </c>
      <c r="C289" s="521">
        <f t="shared" ref="C289:M289" si="20">SUM(C255+C259+C263+C267+C276+C283+C288)</f>
        <v>56</v>
      </c>
      <c r="D289" s="521">
        <f t="shared" si="20"/>
        <v>56</v>
      </c>
      <c r="E289" s="521">
        <f t="shared" si="20"/>
        <v>0</v>
      </c>
      <c r="F289" s="521">
        <f t="shared" si="20"/>
        <v>56</v>
      </c>
      <c r="G289" s="521">
        <f t="shared" si="20"/>
        <v>56</v>
      </c>
      <c r="H289" s="521">
        <f t="shared" si="20"/>
        <v>0</v>
      </c>
      <c r="I289" s="521">
        <f t="shared" si="20"/>
        <v>0</v>
      </c>
      <c r="J289" s="521">
        <f t="shared" si="20"/>
        <v>0</v>
      </c>
      <c r="K289" s="521">
        <f t="shared" si="20"/>
        <v>0</v>
      </c>
      <c r="L289" s="522">
        <f t="shared" si="20"/>
        <v>0</v>
      </c>
      <c r="M289" s="521">
        <f t="shared" si="20"/>
        <v>0</v>
      </c>
    </row>
    <row r="290" spans="1:13" x14ac:dyDescent="0.2">
      <c r="A290" s="96" t="s">
        <v>390</v>
      </c>
    </row>
    <row r="291" spans="1:13" ht="14.25" customHeight="1" x14ac:dyDescent="0.2">
      <c r="A291" s="693" t="s">
        <v>391</v>
      </c>
      <c r="B291" s="694"/>
      <c r="C291" s="581" t="s">
        <v>79</v>
      </c>
      <c r="D291" s="747" t="s">
        <v>392</v>
      </c>
      <c r="E291" s="748"/>
      <c r="F291" s="748"/>
      <c r="G291" s="748"/>
      <c r="H291" s="748"/>
      <c r="I291" s="749"/>
      <c r="J291" s="739" t="s">
        <v>176</v>
      </c>
    </row>
    <row r="292" spans="1:13" ht="28.5" x14ac:dyDescent="0.2">
      <c r="A292" s="695"/>
      <c r="B292" s="696"/>
      <c r="C292" s="583"/>
      <c r="D292" s="342" t="s">
        <v>393</v>
      </c>
      <c r="E292" s="343" t="s">
        <v>394</v>
      </c>
      <c r="F292" s="344" t="s">
        <v>395</v>
      </c>
      <c r="G292" s="344" t="s">
        <v>396</v>
      </c>
      <c r="H292" s="344" t="s">
        <v>397</v>
      </c>
      <c r="I292" s="345" t="s">
        <v>398</v>
      </c>
      <c r="J292" s="740"/>
    </row>
    <row r="293" spans="1:13" x14ac:dyDescent="0.2">
      <c r="A293" s="741" t="s">
        <v>399</v>
      </c>
      <c r="B293" s="742"/>
      <c r="C293" s="346">
        <f>SUM(D293:I293)</f>
        <v>0</v>
      </c>
      <c r="D293" s="347"/>
      <c r="E293" s="348"/>
      <c r="F293" s="348"/>
      <c r="G293" s="348"/>
      <c r="H293" s="348"/>
      <c r="I293" s="349"/>
      <c r="J293" s="350"/>
    </row>
    <row r="294" spans="1:13" x14ac:dyDescent="0.2">
      <c r="A294" s="743" t="s">
        <v>400</v>
      </c>
      <c r="B294" s="744"/>
      <c r="C294" s="351">
        <f>SUM(D294:I294)</f>
        <v>0</v>
      </c>
      <c r="D294" s="352"/>
      <c r="E294" s="353"/>
      <c r="F294" s="353"/>
      <c r="G294" s="353"/>
      <c r="H294" s="353"/>
      <c r="I294" s="354"/>
      <c r="J294" s="355"/>
    </row>
    <row r="295" spans="1:13" x14ac:dyDescent="0.2">
      <c r="A295" s="745" t="s">
        <v>401</v>
      </c>
      <c r="B295" s="746"/>
      <c r="C295" s="356">
        <f>SUM(D295:E295)</f>
        <v>0</v>
      </c>
      <c r="D295" s="357"/>
      <c r="E295" s="358"/>
      <c r="F295" s="359"/>
      <c r="G295" s="359"/>
      <c r="H295" s="359"/>
      <c r="I295" s="360"/>
      <c r="J295" s="361"/>
    </row>
  </sheetData>
  <mergeCells count="201">
    <mergeCell ref="J291:J292"/>
    <mergeCell ref="A293:B293"/>
    <mergeCell ref="A294:B294"/>
    <mergeCell ref="A295:B295"/>
    <mergeCell ref="A285:B285"/>
    <mergeCell ref="A286:B286"/>
    <mergeCell ref="A287:B287"/>
    <mergeCell ref="A291:B292"/>
    <mergeCell ref="C291:C292"/>
    <mergeCell ref="D291:I291"/>
    <mergeCell ref="A278:B278"/>
    <mergeCell ref="A279:B279"/>
    <mergeCell ref="A280:B280"/>
    <mergeCell ref="A281:B281"/>
    <mergeCell ref="A282:B282"/>
    <mergeCell ref="A284:B284"/>
    <mergeCell ref="A271:B271"/>
    <mergeCell ref="A272:B272"/>
    <mergeCell ref="A273:B273"/>
    <mergeCell ref="A274:B274"/>
    <mergeCell ref="A275:B275"/>
    <mergeCell ref="A277:B277"/>
    <mergeCell ref="A264:B264"/>
    <mergeCell ref="A265:B265"/>
    <mergeCell ref="A266:B266"/>
    <mergeCell ref="A268:B268"/>
    <mergeCell ref="A269:B269"/>
    <mergeCell ref="A270:B270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6:B256"/>
    <mergeCell ref="A244:A246"/>
    <mergeCell ref="A248:B249"/>
    <mergeCell ref="C248:C249"/>
    <mergeCell ref="D248:D249"/>
    <mergeCell ref="E248:F248"/>
    <mergeCell ref="G248:I248"/>
    <mergeCell ref="A232:B232"/>
    <mergeCell ref="A235:B235"/>
    <mergeCell ref="A236:B236"/>
    <mergeCell ref="A239:A240"/>
    <mergeCell ref="A241:B241"/>
    <mergeCell ref="A243:B243"/>
    <mergeCell ref="A225:B225"/>
    <mergeCell ref="A227:B227"/>
    <mergeCell ref="A228:B228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J211:J212"/>
    <mergeCell ref="K211:K212"/>
    <mergeCell ref="L211:L212"/>
    <mergeCell ref="M211:M212"/>
    <mergeCell ref="O211:O212"/>
    <mergeCell ref="P211:P212"/>
    <mergeCell ref="H210:J210"/>
    <mergeCell ref="K210:M210"/>
    <mergeCell ref="N210:N212"/>
    <mergeCell ref="O210:P210"/>
    <mergeCell ref="Q210:Q212"/>
    <mergeCell ref="D211:D212"/>
    <mergeCell ref="E211:F211"/>
    <mergeCell ref="G211:G212"/>
    <mergeCell ref="H211:H212"/>
    <mergeCell ref="I211:I212"/>
    <mergeCell ref="A207:B207"/>
    <mergeCell ref="A208:B208"/>
    <mergeCell ref="A209:B209"/>
    <mergeCell ref="A210:B212"/>
    <mergeCell ref="C210:C212"/>
    <mergeCell ref="D210:G210"/>
    <mergeCell ref="A201:B201"/>
    <mergeCell ref="A202:A203"/>
    <mergeCell ref="A204:B204"/>
    <mergeCell ref="A205:B206"/>
    <mergeCell ref="C205:C206"/>
    <mergeCell ref="D205:D206"/>
    <mergeCell ref="A198:B199"/>
    <mergeCell ref="C198:C199"/>
    <mergeCell ref="D198:D199"/>
    <mergeCell ref="E198:E199"/>
    <mergeCell ref="F198:F199"/>
    <mergeCell ref="A200:B200"/>
    <mergeCell ref="U173:U175"/>
    <mergeCell ref="V173:V175"/>
    <mergeCell ref="E174:G174"/>
    <mergeCell ref="H174:J174"/>
    <mergeCell ref="A196:B196"/>
    <mergeCell ref="A197:F197"/>
    <mergeCell ref="L173:N174"/>
    <mergeCell ref="O173:O175"/>
    <mergeCell ref="P173:Q174"/>
    <mergeCell ref="R173:R175"/>
    <mergeCell ref="S173:S175"/>
    <mergeCell ref="T173:T175"/>
    <mergeCell ref="Q157:Q159"/>
    <mergeCell ref="R157:R159"/>
    <mergeCell ref="D158:D159"/>
    <mergeCell ref="E158:F158"/>
    <mergeCell ref="G158:G159"/>
    <mergeCell ref="H158:H159"/>
    <mergeCell ref="I158:I159"/>
    <mergeCell ref="A172:B172"/>
    <mergeCell ref="A173:B175"/>
    <mergeCell ref="C173:C175"/>
    <mergeCell ref="D173:D175"/>
    <mergeCell ref="E173:J173"/>
    <mergeCell ref="K173:K175"/>
    <mergeCell ref="K158:K159"/>
    <mergeCell ref="L158:L159"/>
    <mergeCell ref="M158:M159"/>
    <mergeCell ref="A171:B171"/>
    <mergeCell ref="A154:B154"/>
    <mergeCell ref="A155:B155"/>
    <mergeCell ref="A157:B159"/>
    <mergeCell ref="C157:C159"/>
    <mergeCell ref="D157:G157"/>
    <mergeCell ref="H157:J157"/>
    <mergeCell ref="J158:J159"/>
    <mergeCell ref="O148:O149"/>
    <mergeCell ref="P148:P149"/>
    <mergeCell ref="A150:B150"/>
    <mergeCell ref="A151:B151"/>
    <mergeCell ref="A152:B152"/>
    <mergeCell ref="A153:B153"/>
    <mergeCell ref="A147:B149"/>
    <mergeCell ref="C147:C149"/>
    <mergeCell ref="O158:O159"/>
    <mergeCell ref="P158:P159"/>
    <mergeCell ref="O147:P147"/>
    <mergeCell ref="K157:M157"/>
    <mergeCell ref="N157:N159"/>
    <mergeCell ref="O157:P157"/>
    <mergeCell ref="Q147:Q149"/>
    <mergeCell ref="R147:R149"/>
    <mergeCell ref="D148:D149"/>
    <mergeCell ref="E148:F148"/>
    <mergeCell ref="G148:G149"/>
    <mergeCell ref="H148:H149"/>
    <mergeCell ref="I148:I149"/>
    <mergeCell ref="J148:J149"/>
    <mergeCell ref="K148:K149"/>
    <mergeCell ref="D147:G147"/>
    <mergeCell ref="H147:J147"/>
    <mergeCell ref="K147:M147"/>
    <mergeCell ref="N147:N149"/>
    <mergeCell ref="L148:L149"/>
    <mergeCell ref="M148:M149"/>
    <mergeCell ref="A134:B134"/>
    <mergeCell ref="A138:A141"/>
    <mergeCell ref="A144:B144"/>
    <mergeCell ref="A145:B145"/>
    <mergeCell ref="R118:R120"/>
    <mergeCell ref="S118:S120"/>
    <mergeCell ref="D119:D120"/>
    <mergeCell ref="E119:F119"/>
    <mergeCell ref="G119:G120"/>
    <mergeCell ref="H119:H120"/>
    <mergeCell ref="I119:I120"/>
    <mergeCell ref="J119:J120"/>
    <mergeCell ref="K119:K120"/>
    <mergeCell ref="L119:L120"/>
    <mergeCell ref="D118:G118"/>
    <mergeCell ref="H118:J118"/>
    <mergeCell ref="K118:M118"/>
    <mergeCell ref="N118:N120"/>
    <mergeCell ref="O118:P118"/>
    <mergeCell ref="Q118:Q120"/>
    <mergeCell ref="M119:M120"/>
    <mergeCell ref="O119:O120"/>
    <mergeCell ref="P119:P120"/>
    <mergeCell ref="A8:C8"/>
    <mergeCell ref="A57:B57"/>
    <mergeCell ref="A85:B85"/>
    <mergeCell ref="A95:B95"/>
    <mergeCell ref="A100:B100"/>
    <mergeCell ref="A118:B120"/>
    <mergeCell ref="C118:C120"/>
    <mergeCell ref="A121:B121"/>
    <mergeCell ref="A127:A130"/>
  </mergeCells>
  <dataValidations count="1">
    <dataValidation allowBlank="1" showInputMessage="1" showErrorMessage="1" errorTitle="ERROR" error="Por favor ingrese solo Números." sqref="A213:A227 B229:B243 L16:R124 A198:A210 B226 B198:J209 W153:XFD209 S153:V173 R125:R147 E1:XFD15 S16:XFD152 K191:K209 A236:A1048576 E172:K190 E191:J197 B290:J1048576 K210:XFD1048576 C210:J289 B247:B289 L172:Q209 S176:V209 E155:Q171 R160:R209 A1:D197 E16:K154 L125:Q154 R150:R157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opLeftCell="A187" zoomScale="80" zoomScaleNormal="80" workbookViewId="0">
      <selection activeCell="F221" sqref="F221"/>
    </sheetView>
  </sheetViews>
  <sheetFormatPr baseColWidth="10" defaultColWidth="11.42578125" defaultRowHeight="14.25" x14ac:dyDescent="0.2"/>
  <cols>
    <col min="1" max="1" width="59.140625" style="5" customWidth="1"/>
    <col min="2" max="2" width="113.5703125" style="4" bestFit="1" customWidth="1"/>
    <col min="3" max="3" width="24.5703125" style="5" customWidth="1"/>
    <col min="4" max="4" width="20.7109375" style="5" customWidth="1"/>
    <col min="5" max="5" width="22" style="5" customWidth="1"/>
    <col min="6" max="6" width="18.42578125" style="5" customWidth="1"/>
    <col min="7" max="7" width="19.7109375" style="5" customWidth="1"/>
    <col min="8" max="9" width="15.7109375" style="5" customWidth="1"/>
    <col min="10" max="10" width="16.7109375" style="5" customWidth="1"/>
    <col min="11" max="11" width="17" style="5" customWidth="1"/>
    <col min="12" max="12" width="21.42578125" style="5" customWidth="1"/>
    <col min="13" max="13" width="18.28515625" style="5" customWidth="1"/>
    <col min="14" max="15" width="19.42578125" style="5" customWidth="1"/>
    <col min="16" max="16" width="19.7109375" style="5" customWidth="1"/>
    <col min="17" max="17" width="14.7109375" style="5" customWidth="1"/>
    <col min="18" max="18" width="22" style="5" customWidth="1"/>
    <col min="19" max="22" width="22.7109375" style="5" customWidth="1"/>
    <col min="23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x14ac:dyDescent="0.2">
      <c r="A1" s="1" t="s">
        <v>0</v>
      </c>
      <c r="B1" s="2"/>
    </row>
    <row r="2" spans="1:14" s="3" customFormat="1" x14ac:dyDescent="0.2">
      <c r="A2" s="1" t="str">
        <f>CONCATENATE("COMUNA: ",[13]NOMBRE!B2," - ","( ",[13]NOMBRE!C2,[13]NOMBRE!D2,[13]NOMBRE!E2,[13]NOMBRE!F2,[13]NOMBRE!G2," )")</f>
        <v>COMUNA: LINARES - ( 07401 )</v>
      </c>
      <c r="B2" s="2"/>
    </row>
    <row r="3" spans="1:14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</row>
    <row r="4" spans="1:14" x14ac:dyDescent="0.2">
      <c r="A4" s="1" t="str">
        <f>CONCATENATE("MES: ",[13]NOMBRE!B6," - ","( ",[13]NOMBRE!C6,[13]NOMBRE!D6," )")</f>
        <v>MES: DICIEMBRE - ( 12 )</v>
      </c>
    </row>
    <row r="5" spans="1:14" s="3" customFormat="1" x14ac:dyDescent="0.2">
      <c r="A5" s="1" t="str">
        <f>CONCATENATE("AÑO: ",[13]NOMBRE!B7)</f>
        <v>AÑO: 2023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x14ac:dyDescent="0.2">
      <c r="A6" s="1"/>
      <c r="B6" s="6"/>
      <c r="C6" s="7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x14ac:dyDescent="0.2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x14ac:dyDescent="0.2">
      <c r="A8" s="571" t="s">
        <v>2</v>
      </c>
      <c r="B8" s="571"/>
      <c r="C8" s="57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8.25" x14ac:dyDescent="0.2">
      <c r="A9" s="84" t="s">
        <v>402</v>
      </c>
      <c r="B9" s="8" t="s">
        <v>403</v>
      </c>
      <c r="C9" s="563" t="s">
        <v>5</v>
      </c>
      <c r="D9" s="563" t="s">
        <v>6</v>
      </c>
      <c r="E9" s="563" t="s">
        <v>7</v>
      </c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x14ac:dyDescent="0.2">
      <c r="A10" s="447"/>
      <c r="B10" s="448" t="s">
        <v>404</v>
      </c>
      <c r="C10" s="40">
        <f>SUM(C11:C17)</f>
        <v>10230</v>
      </c>
      <c r="D10" s="40">
        <f>SUM(D11:D17)</f>
        <v>10008</v>
      </c>
      <c r="E10" s="449">
        <f>SUM(E11:E17)</f>
        <v>90853280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x14ac:dyDescent="0.2">
      <c r="A11" s="362"/>
      <c r="B11" s="450" t="s">
        <v>9</v>
      </c>
      <c r="C11" s="451">
        <f>[13]B!C56</f>
        <v>0</v>
      </c>
      <c r="D11" s="451">
        <f>[13]B!E56</f>
        <v>0</v>
      </c>
      <c r="E11" s="452">
        <f>[13]B!AL56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">
      <c r="A12" s="362"/>
      <c r="B12" s="363" t="s">
        <v>10</v>
      </c>
      <c r="C12" s="16">
        <f>SUM([13]B!C$6:C$53)</f>
        <v>5832</v>
      </c>
      <c r="D12" s="16">
        <f>SUM([13]B!E$6:E$53)</f>
        <v>5832</v>
      </c>
      <c r="E12" s="17">
        <f>SUM([13]B!AL$6:AL$53)</f>
        <v>52779600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x14ac:dyDescent="0.2">
      <c r="A13" s="362"/>
      <c r="B13" s="363" t="s">
        <v>11</v>
      </c>
      <c r="C13" s="16">
        <f>[13]B!C58</f>
        <v>4202</v>
      </c>
      <c r="D13" s="16">
        <f>[13]B!E58</f>
        <v>4041</v>
      </c>
      <c r="E13" s="17">
        <f>[13]B!AL58</f>
        <v>36571050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28.5" x14ac:dyDescent="0.2">
      <c r="A14" s="362"/>
      <c r="B14" s="363" t="s">
        <v>12</v>
      </c>
      <c r="C14" s="16">
        <f>[13]B!C57</f>
        <v>101</v>
      </c>
      <c r="D14" s="16">
        <f>[13]B!E57</f>
        <v>40</v>
      </c>
      <c r="E14" s="17">
        <f>[13]B!AL57</f>
        <v>671600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">
      <c r="A15" s="362"/>
      <c r="B15" s="363" t="s">
        <v>13</v>
      </c>
      <c r="C15" s="16">
        <f>[13]B!C$121</f>
        <v>91</v>
      </c>
      <c r="D15" s="16">
        <f>[13]B!E$121</f>
        <v>91</v>
      </c>
      <c r="E15" s="17">
        <f>[13]B!AL$121</f>
        <v>685230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x14ac:dyDescent="0.2">
      <c r="A16" s="364"/>
      <c r="B16" s="365" t="s">
        <v>14</v>
      </c>
      <c r="C16" s="16">
        <f>+[13]B!C$128</f>
        <v>0</v>
      </c>
      <c r="D16" s="16">
        <f>+[13]B!E$128</f>
        <v>0</v>
      </c>
      <c r="E16" s="17">
        <f>+[13]B!AL$128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2">
      <c r="A17" s="366" t="s">
        <v>15</v>
      </c>
      <c r="B17" s="367" t="s">
        <v>16</v>
      </c>
      <c r="C17" s="22">
        <f>[13]B!C$1246</f>
        <v>4</v>
      </c>
      <c r="D17" s="22">
        <f>[13]B!E$1246</f>
        <v>4</v>
      </c>
      <c r="E17" s="23">
        <f>[13]B!AL$1246</f>
        <v>145800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x14ac:dyDescent="0.2">
      <c r="A18" s="24"/>
      <c r="B18" s="25" t="s">
        <v>17</v>
      </c>
      <c r="C18" s="26">
        <f>SUM(C19:C29)</f>
        <v>2951</v>
      </c>
      <c r="D18" s="26">
        <f>SUM(D19:D29)</f>
        <v>2944</v>
      </c>
      <c r="E18" s="27">
        <f>SUM(E19:E29)</f>
        <v>5767100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x14ac:dyDescent="0.2">
      <c r="A19" s="368" t="s">
        <v>18</v>
      </c>
      <c r="B19" s="369" t="s">
        <v>19</v>
      </c>
      <c r="C19" s="30">
        <f>+[13]B!C$65</f>
        <v>1032</v>
      </c>
      <c r="D19" s="30">
        <f>+[13]B!E$65</f>
        <v>1032</v>
      </c>
      <c r="E19" s="31">
        <f>+[13]B!AL$65</f>
        <v>1455120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x14ac:dyDescent="0.2">
      <c r="A20" s="362" t="s">
        <v>20</v>
      </c>
      <c r="B20" s="363" t="s">
        <v>21</v>
      </c>
      <c r="C20" s="32">
        <f>+[13]B!C$62</f>
        <v>0</v>
      </c>
      <c r="D20" s="32">
        <f>+[13]B!E$62</f>
        <v>0</v>
      </c>
      <c r="E20" s="33">
        <f>+[13]B!AL$62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x14ac:dyDescent="0.2">
      <c r="A21" s="362" t="s">
        <v>22</v>
      </c>
      <c r="B21" s="363" t="s">
        <v>23</v>
      </c>
      <c r="C21" s="32">
        <f>+[13]B!C$63</f>
        <v>0</v>
      </c>
      <c r="D21" s="32">
        <f>+[13]B!E$63</f>
        <v>0</v>
      </c>
      <c r="E21" s="33">
        <f>+[13]B!AL$63</f>
        <v>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x14ac:dyDescent="0.2">
      <c r="A22" s="362" t="s">
        <v>24</v>
      </c>
      <c r="B22" s="363" t="s">
        <v>25</v>
      </c>
      <c r="C22" s="32">
        <f>+[13]B!C$64</f>
        <v>112</v>
      </c>
      <c r="D22" s="32">
        <f>+[13]B!E$64</f>
        <v>112</v>
      </c>
      <c r="E22" s="33">
        <f>+[13]B!AL$64</f>
        <v>215040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x14ac:dyDescent="0.2">
      <c r="A23" s="362" t="s">
        <v>26</v>
      </c>
      <c r="B23" s="363" t="s">
        <v>27</v>
      </c>
      <c r="C23" s="32">
        <f>+[13]B!C$66</f>
        <v>747</v>
      </c>
      <c r="D23" s="32">
        <f>+[13]B!E$66</f>
        <v>740</v>
      </c>
      <c r="E23" s="33">
        <f>+[13]B!AL$66</f>
        <v>1043400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x14ac:dyDescent="0.2">
      <c r="A24" s="362" t="s">
        <v>28</v>
      </c>
      <c r="B24" s="363" t="s">
        <v>29</v>
      </c>
      <c r="C24" s="32">
        <f>+[13]B!C$67</f>
        <v>416</v>
      </c>
      <c r="D24" s="32">
        <f>+[13]B!E$67</f>
        <v>416</v>
      </c>
      <c r="E24" s="33">
        <f>+[13]B!AL$67</f>
        <v>586560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x14ac:dyDescent="0.2">
      <c r="A25" s="362" t="s">
        <v>30</v>
      </c>
      <c r="B25" s="363" t="s">
        <v>31</v>
      </c>
      <c r="C25" s="32">
        <f>+[13]B!C$1242</f>
        <v>277</v>
      </c>
      <c r="D25" s="32">
        <f>+[13]B!E$1242</f>
        <v>277</v>
      </c>
      <c r="E25" s="33">
        <f>+[13]B!AL$1242</f>
        <v>955650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x14ac:dyDescent="0.2">
      <c r="A26" s="362" t="s">
        <v>32</v>
      </c>
      <c r="B26" s="363" t="s">
        <v>33</v>
      </c>
      <c r="C26" s="32">
        <f>+[13]B!C$1243</f>
        <v>347</v>
      </c>
      <c r="D26" s="32">
        <f>+[13]B!E$1243</f>
        <v>347</v>
      </c>
      <c r="E26" s="33">
        <f>+[13]B!AL$1243</f>
        <v>1197150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x14ac:dyDescent="0.2">
      <c r="A27" s="362" t="s">
        <v>34</v>
      </c>
      <c r="B27" s="363" t="s">
        <v>35</v>
      </c>
      <c r="C27" s="32">
        <f>+[13]B!C$1244</f>
        <v>3</v>
      </c>
      <c r="D27" s="32">
        <f>+[13]B!E$1244</f>
        <v>3</v>
      </c>
      <c r="E27" s="33">
        <f>+[13]B!AL$1244</f>
        <v>41160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x14ac:dyDescent="0.2">
      <c r="A28" s="362" t="s">
        <v>36</v>
      </c>
      <c r="B28" s="363" t="s">
        <v>37</v>
      </c>
      <c r="C28" s="32">
        <f>+[13]B!C$1245</f>
        <v>17</v>
      </c>
      <c r="D28" s="32">
        <f>+[13]B!E$1245</f>
        <v>17</v>
      </c>
      <c r="E28" s="33">
        <f>+[13]B!AL$1245</f>
        <v>273020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x14ac:dyDescent="0.2">
      <c r="A29" s="362"/>
      <c r="B29" s="363" t="s">
        <v>38</v>
      </c>
      <c r="C29" s="16">
        <f>+[13]B!C$123</f>
        <v>0</v>
      </c>
      <c r="D29" s="16">
        <f>+[13]B!E$123</f>
        <v>0</v>
      </c>
      <c r="E29" s="17">
        <f>+[13]B!AL$123</f>
        <v>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x14ac:dyDescent="0.2">
      <c r="A30" s="370"/>
      <c r="B30" s="371" t="s">
        <v>39</v>
      </c>
      <c r="C30" s="36">
        <f>SUM(C31:C32)</f>
        <v>917</v>
      </c>
      <c r="D30" s="37"/>
      <c r="E30" s="38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x14ac:dyDescent="0.2">
      <c r="A31" s="39"/>
      <c r="B31" s="363" t="s">
        <v>40</v>
      </c>
      <c r="C31" s="32">
        <f>+[13]B!C$69</f>
        <v>464</v>
      </c>
      <c r="D31" s="37"/>
      <c r="E31" s="38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x14ac:dyDescent="0.2">
      <c r="A32" s="39"/>
      <c r="B32" s="363" t="s">
        <v>41</v>
      </c>
      <c r="C32" s="32">
        <f>+[13]B!C$70</f>
        <v>453</v>
      </c>
      <c r="D32" s="37"/>
      <c r="E32" s="38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x14ac:dyDescent="0.2">
      <c r="A33" s="24"/>
      <c r="B33" s="25" t="s">
        <v>405</v>
      </c>
      <c r="C33" s="26">
        <f>SUM(C34:C35)</f>
        <v>0</v>
      </c>
      <c r="D33" s="40">
        <f>SUM(D34:D35)</f>
        <v>0</v>
      </c>
      <c r="E33" s="41">
        <f>SUM(E34:E35)</f>
        <v>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x14ac:dyDescent="0.2">
      <c r="A34" s="372" t="s">
        <v>43</v>
      </c>
      <c r="B34" s="369" t="s">
        <v>44</v>
      </c>
      <c r="C34" s="43">
        <f>+[13]B!C$1247</f>
        <v>0</v>
      </c>
      <c r="D34" s="43">
        <f>[13]B!$E$1247</f>
        <v>0</v>
      </c>
      <c r="E34" s="44">
        <f>[13]B!$AL$1247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x14ac:dyDescent="0.2">
      <c r="A35" s="362" t="s">
        <v>45</v>
      </c>
      <c r="B35" s="363" t="s">
        <v>46</v>
      </c>
      <c r="C35" s="16">
        <f>+[13]B!C$1248</f>
        <v>0</v>
      </c>
      <c r="D35" s="16">
        <f>[13]B!$E$1248</f>
        <v>0</v>
      </c>
      <c r="E35" s="45">
        <f>[13]B!$AL$1248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x14ac:dyDescent="0.2">
      <c r="A36" s="370"/>
      <c r="B36" s="373" t="s">
        <v>47</v>
      </c>
      <c r="C36" s="47">
        <f>C$37</f>
        <v>0</v>
      </c>
      <c r="D36" s="37"/>
      <c r="E36" s="48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4.25" customHeight="1" x14ac:dyDescent="0.2">
      <c r="A37" s="362" t="s">
        <v>48</v>
      </c>
      <c r="B37" s="367" t="s">
        <v>49</v>
      </c>
      <c r="C37" s="49">
        <f>+[13]B!C$1256</f>
        <v>0</v>
      </c>
      <c r="D37" s="37"/>
      <c r="E37" s="48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x14ac:dyDescent="0.2">
      <c r="A38" s="50"/>
      <c r="B38" s="25" t="s">
        <v>50</v>
      </c>
      <c r="C38" s="26">
        <f>SUM(C39:C44)</f>
        <v>872</v>
      </c>
      <c r="D38" s="26">
        <f>SUM(D39:D44)</f>
        <v>872</v>
      </c>
      <c r="E38" s="27">
        <f>SUM(E39:E44)</f>
        <v>1169940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x14ac:dyDescent="0.2">
      <c r="A39" s="372" t="s">
        <v>51</v>
      </c>
      <c r="B39" s="369" t="s">
        <v>52</v>
      </c>
      <c r="C39" s="51">
        <f>[13]B!C130</f>
        <v>15</v>
      </c>
      <c r="D39" s="51">
        <f>[13]B!E130</f>
        <v>15</v>
      </c>
      <c r="E39" s="51">
        <f>[13]B!AL130</f>
        <v>69600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x14ac:dyDescent="0.2">
      <c r="A40" s="374" t="s">
        <v>53</v>
      </c>
      <c r="B40" s="363" t="s">
        <v>54</v>
      </c>
      <c r="C40" s="17">
        <f>[13]B!C133</f>
        <v>1</v>
      </c>
      <c r="D40" s="17">
        <f>[13]B!E133</f>
        <v>1</v>
      </c>
      <c r="E40" s="17">
        <f>[13]B!AL133</f>
        <v>2550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2">
      <c r="A41" s="362" t="s">
        <v>55</v>
      </c>
      <c r="B41" s="363" t="s">
        <v>56</v>
      </c>
      <c r="C41" s="17">
        <f>[13]B!C131</f>
        <v>0</v>
      </c>
      <c r="D41" s="17">
        <f>[13]B!E131</f>
        <v>0</v>
      </c>
      <c r="E41" s="17">
        <f>[13]B!AL131</f>
        <v>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x14ac:dyDescent="0.2">
      <c r="A42" s="362" t="s">
        <v>57</v>
      </c>
      <c r="B42" s="363" t="s">
        <v>58</v>
      </c>
      <c r="C42" s="17">
        <f>[13]B!C132</f>
        <v>613</v>
      </c>
      <c r="D42" s="17">
        <f>[13]B!E132</f>
        <v>613</v>
      </c>
      <c r="E42" s="17">
        <f>[13]B!AL132</f>
        <v>478140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x14ac:dyDescent="0.2">
      <c r="A43" s="375" t="s">
        <v>59</v>
      </c>
      <c r="B43" s="363" t="s">
        <v>60</v>
      </c>
      <c r="C43" s="17">
        <f>[13]B!C134</f>
        <v>180</v>
      </c>
      <c r="D43" s="17">
        <f>[13]B!E134</f>
        <v>180</v>
      </c>
      <c r="E43" s="17">
        <f>[13]B!AL134</f>
        <v>459000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x14ac:dyDescent="0.2">
      <c r="A44" s="375" t="s">
        <v>61</v>
      </c>
      <c r="B44" s="363" t="s">
        <v>62</v>
      </c>
      <c r="C44" s="17">
        <f>[13]B!C135</f>
        <v>63</v>
      </c>
      <c r="D44" s="17">
        <f>[13]B!E135</f>
        <v>63</v>
      </c>
      <c r="E44" s="17">
        <f>[13]B!AL135</f>
        <v>160650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x14ac:dyDescent="0.2">
      <c r="A45" s="376"/>
      <c r="B45" s="373" t="s">
        <v>406</v>
      </c>
      <c r="C45" s="55">
        <f>C46</f>
        <v>1190</v>
      </c>
      <c r="D45" s="56"/>
      <c r="E45" s="38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x14ac:dyDescent="0.2">
      <c r="A46" s="366"/>
      <c r="B46" s="367" t="s">
        <v>64</v>
      </c>
      <c r="C46" s="57">
        <f>[13]B!C137</f>
        <v>1190</v>
      </c>
      <c r="D46" s="56"/>
      <c r="E46" s="38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x14ac:dyDescent="0.2">
      <c r="A47" s="50"/>
      <c r="B47" s="25" t="s">
        <v>65</v>
      </c>
      <c r="C47" s="27">
        <f>SUM(C48:C52)</f>
        <v>360</v>
      </c>
      <c r="D47" s="27">
        <f>SUM(D48:D52)</f>
        <v>360</v>
      </c>
      <c r="E47" s="27">
        <f>SUM(E48:E52)</f>
        <v>507020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x14ac:dyDescent="0.2">
      <c r="A48" s="368" t="s">
        <v>66</v>
      </c>
      <c r="B48" s="369" t="s">
        <v>67</v>
      </c>
      <c r="C48" s="17">
        <f>[13]B!C143</f>
        <v>32</v>
      </c>
      <c r="D48" s="17">
        <f>[13]B!E143</f>
        <v>32</v>
      </c>
      <c r="E48" s="51">
        <f>[13]B!AL143</f>
        <v>70720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x14ac:dyDescent="0.2">
      <c r="A49" s="362" t="s">
        <v>68</v>
      </c>
      <c r="B49" s="363" t="s">
        <v>69</v>
      </c>
      <c r="C49" s="17">
        <f>[13]B!C141</f>
        <v>21</v>
      </c>
      <c r="D49" s="17">
        <f>[13]B!E141</f>
        <v>21</v>
      </c>
      <c r="E49" s="17">
        <f>[13]B!AL141</f>
        <v>46410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x14ac:dyDescent="0.2">
      <c r="A50" s="362" t="s">
        <v>70</v>
      </c>
      <c r="B50" s="363" t="s">
        <v>71</v>
      </c>
      <c r="C50" s="17">
        <f>[13]B!C142</f>
        <v>307</v>
      </c>
      <c r="D50" s="17">
        <f>[13]B!E142</f>
        <v>307</v>
      </c>
      <c r="E50" s="17">
        <f>[13]B!AL142</f>
        <v>389890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x14ac:dyDescent="0.2">
      <c r="A51" s="377" t="s">
        <v>72</v>
      </c>
      <c r="B51" s="363" t="s">
        <v>73</v>
      </c>
      <c r="C51" s="17">
        <f>[13]B!C144</f>
        <v>0</v>
      </c>
      <c r="D51" s="17">
        <f>[13]B!E144</f>
        <v>0</v>
      </c>
      <c r="E51" s="17">
        <f>[13]B!AL144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x14ac:dyDescent="0.2">
      <c r="A52" s="377" t="s">
        <v>74</v>
      </c>
      <c r="B52" s="363" t="s">
        <v>75</v>
      </c>
      <c r="C52" s="17">
        <f>[13]B!C145</f>
        <v>0</v>
      </c>
      <c r="D52" s="17">
        <f>[13]B!E145</f>
        <v>0</v>
      </c>
      <c r="E52" s="17">
        <f>[13]B!AL145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x14ac:dyDescent="0.2">
      <c r="A53" s="370"/>
      <c r="B53" s="371" t="s">
        <v>76</v>
      </c>
      <c r="C53" s="59">
        <f>SUM(C54:C55)</f>
        <v>839</v>
      </c>
      <c r="D53" s="56"/>
      <c r="E53" s="60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x14ac:dyDescent="0.2">
      <c r="A54" s="39"/>
      <c r="B54" s="363" t="s">
        <v>77</v>
      </c>
      <c r="C54" s="17">
        <f>[13]B!C147</f>
        <v>839</v>
      </c>
      <c r="D54" s="56"/>
      <c r="E54" s="6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x14ac:dyDescent="0.2">
      <c r="A55" s="61"/>
      <c r="B55" s="367" t="s">
        <v>407</v>
      </c>
      <c r="C55" s="57">
        <f>[13]B!C148</f>
        <v>0</v>
      </c>
      <c r="D55" s="62"/>
      <c r="E55" s="63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x14ac:dyDescent="0.2">
      <c r="A56" s="64"/>
      <c r="B56" s="8" t="s">
        <v>79</v>
      </c>
      <c r="C56" s="27">
        <f>C10+C18+C33+C38+C47+C30+C36+C45+C53</f>
        <v>17359</v>
      </c>
      <c r="D56" s="27">
        <f>D10+D18+D33+D38+D47</f>
        <v>14184</v>
      </c>
      <c r="E56" s="79">
        <f>E10+E18+E33+E38+E47</f>
        <v>98297340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x14ac:dyDescent="0.2">
      <c r="A57" s="572" t="s">
        <v>80</v>
      </c>
      <c r="B57" s="573"/>
      <c r="C57" s="66"/>
      <c r="D57" s="66"/>
      <c r="E57" s="67"/>
      <c r="F57" s="7"/>
      <c r="G57" s="7"/>
      <c r="H57" s="7"/>
      <c r="I57" s="7"/>
      <c r="J57" s="7"/>
      <c r="K57" s="7"/>
      <c r="L57" s="7"/>
    </row>
    <row r="58" spans="1:14" s="3" customFormat="1" ht="38.25" x14ac:dyDescent="0.2">
      <c r="A58" s="8" t="s">
        <v>3</v>
      </c>
      <c r="B58" s="8" t="s">
        <v>4</v>
      </c>
      <c r="C58" s="563" t="s">
        <v>5</v>
      </c>
      <c r="D58" s="563" t="s">
        <v>6</v>
      </c>
      <c r="E58" s="563" t="s">
        <v>7</v>
      </c>
      <c r="F58" s="7"/>
      <c r="G58" s="7"/>
      <c r="H58" s="7"/>
      <c r="I58" s="7"/>
      <c r="J58" s="7"/>
      <c r="K58" s="7"/>
      <c r="L58" s="7"/>
    </row>
    <row r="59" spans="1:14" s="3" customFormat="1" x14ac:dyDescent="0.2">
      <c r="A59" s="8"/>
      <c r="B59" s="378" t="s">
        <v>408</v>
      </c>
      <c r="C59" s="26"/>
      <c r="D59" s="26"/>
      <c r="E59" s="70"/>
      <c r="F59" s="7"/>
      <c r="G59" s="7"/>
      <c r="H59" s="7"/>
      <c r="I59" s="7"/>
      <c r="J59" s="7"/>
      <c r="K59" s="7"/>
      <c r="L59" s="7"/>
    </row>
    <row r="60" spans="1:14" s="3" customFormat="1" x14ac:dyDescent="0.2">
      <c r="A60" s="379" t="s">
        <v>82</v>
      </c>
      <c r="B60" s="72" t="s">
        <v>83</v>
      </c>
      <c r="C60" s="73">
        <f>[13]B!C$201</f>
        <v>913</v>
      </c>
      <c r="D60" s="73">
        <f>[13]B!E201</f>
        <v>912</v>
      </c>
      <c r="E60" s="45">
        <f>[13]B!$AL$201</f>
        <v>36817440</v>
      </c>
      <c r="F60" s="7"/>
      <c r="G60" s="7"/>
      <c r="H60" s="7"/>
      <c r="I60" s="7"/>
      <c r="J60" s="7"/>
      <c r="K60" s="7"/>
      <c r="L60" s="7"/>
    </row>
    <row r="61" spans="1:14" s="3" customFormat="1" x14ac:dyDescent="0.2">
      <c r="A61" s="379" t="s">
        <v>84</v>
      </c>
      <c r="B61" s="72" t="s">
        <v>85</v>
      </c>
      <c r="C61" s="73">
        <f>[13]B!C$202</f>
        <v>2276</v>
      </c>
      <c r="D61" s="73">
        <f>[13]B!E202</f>
        <v>2275</v>
      </c>
      <c r="E61" s="45">
        <f>[13]B!$AL$202</f>
        <v>103398750</v>
      </c>
      <c r="F61" s="7"/>
      <c r="G61" s="7"/>
      <c r="H61" s="7"/>
      <c r="I61" s="7"/>
      <c r="J61" s="7"/>
      <c r="K61" s="7"/>
      <c r="L61" s="7"/>
    </row>
    <row r="62" spans="1:14" s="3" customFormat="1" x14ac:dyDescent="0.2">
      <c r="A62" s="379" t="s">
        <v>86</v>
      </c>
      <c r="B62" s="72" t="s">
        <v>87</v>
      </c>
      <c r="C62" s="73">
        <f>[13]B!C$203</f>
        <v>666</v>
      </c>
      <c r="D62" s="73">
        <f>[13]B!E203</f>
        <v>666</v>
      </c>
      <c r="E62" s="45">
        <f>[13]B!$AL$203</f>
        <v>56290320</v>
      </c>
      <c r="F62" s="7"/>
      <c r="G62" s="7"/>
      <c r="H62" s="7"/>
      <c r="I62" s="7"/>
      <c r="J62" s="7"/>
      <c r="K62" s="7"/>
      <c r="L62" s="7"/>
    </row>
    <row r="63" spans="1:14" s="3" customFormat="1" x14ac:dyDescent="0.2">
      <c r="A63" s="379" t="s">
        <v>88</v>
      </c>
      <c r="B63" s="72" t="s">
        <v>89</v>
      </c>
      <c r="C63" s="73">
        <f>[13]B!C$204</f>
        <v>145</v>
      </c>
      <c r="D63" s="73">
        <f>[13]B!E204</f>
        <v>137</v>
      </c>
      <c r="E63" s="45">
        <f>[13]B!$AL$204</f>
        <v>11579240</v>
      </c>
      <c r="F63" s="7"/>
      <c r="G63" s="7"/>
      <c r="H63" s="7"/>
      <c r="I63" s="7"/>
      <c r="J63" s="7"/>
      <c r="K63" s="7"/>
      <c r="L63" s="7"/>
    </row>
    <row r="64" spans="1:14" s="3" customFormat="1" x14ac:dyDescent="0.2">
      <c r="A64" s="379" t="s">
        <v>90</v>
      </c>
      <c r="B64" s="72" t="s">
        <v>91</v>
      </c>
      <c r="C64" s="73">
        <f>[13]B!C$205</f>
        <v>0</v>
      </c>
      <c r="D64" s="73">
        <f>[13]B!E205</f>
        <v>0</v>
      </c>
      <c r="E64" s="45">
        <f>[13]B!$AL$205</f>
        <v>0</v>
      </c>
      <c r="F64" s="7"/>
      <c r="G64" s="7"/>
      <c r="H64" s="7"/>
      <c r="I64" s="7"/>
      <c r="J64" s="7"/>
      <c r="K64" s="7"/>
      <c r="L64" s="7"/>
    </row>
    <row r="65" spans="1:12" s="3" customFormat="1" x14ac:dyDescent="0.2">
      <c r="A65" s="379" t="s">
        <v>92</v>
      </c>
      <c r="B65" s="72" t="s">
        <v>93</v>
      </c>
      <c r="C65" s="73">
        <f>[13]B!C$206</f>
        <v>295</v>
      </c>
      <c r="D65" s="73">
        <f>[13]B!E206</f>
        <v>295</v>
      </c>
      <c r="E65" s="45">
        <f>[13]B!$AL$206</f>
        <v>51616150</v>
      </c>
      <c r="F65" s="7"/>
      <c r="G65" s="7"/>
      <c r="H65" s="7"/>
      <c r="I65" s="7"/>
      <c r="J65" s="7"/>
      <c r="K65" s="7"/>
      <c r="L65" s="7"/>
    </row>
    <row r="66" spans="1:12" s="3" customFormat="1" x14ac:dyDescent="0.2">
      <c r="A66" s="379" t="s">
        <v>94</v>
      </c>
      <c r="B66" s="72" t="s">
        <v>95</v>
      </c>
      <c r="C66" s="73">
        <f>[13]B!C$207</f>
        <v>0</v>
      </c>
      <c r="D66" s="73">
        <f>[13]B!E207</f>
        <v>0</v>
      </c>
      <c r="E66" s="45">
        <f>[13]B!$AL$207</f>
        <v>0</v>
      </c>
      <c r="F66" s="7"/>
      <c r="G66" s="7"/>
      <c r="H66" s="7"/>
      <c r="I66" s="7"/>
      <c r="J66" s="7"/>
      <c r="K66" s="7"/>
      <c r="L66" s="7"/>
    </row>
    <row r="67" spans="1:12" s="3" customFormat="1" x14ac:dyDescent="0.2">
      <c r="A67" s="379" t="s">
        <v>96</v>
      </c>
      <c r="B67" s="72" t="s">
        <v>97</v>
      </c>
      <c r="C67" s="73">
        <f>[13]B!C$208</f>
        <v>0</v>
      </c>
      <c r="D67" s="73">
        <f>[13]B!E208</f>
        <v>0</v>
      </c>
      <c r="E67" s="45">
        <f>[13]B!$AL$208</f>
        <v>0</v>
      </c>
      <c r="F67" s="7"/>
      <c r="G67" s="7"/>
      <c r="H67" s="7"/>
      <c r="I67" s="7"/>
      <c r="J67" s="7"/>
      <c r="K67" s="7"/>
      <c r="L67" s="7"/>
    </row>
    <row r="68" spans="1:12" s="3" customFormat="1" x14ac:dyDescent="0.2">
      <c r="A68" s="379" t="s">
        <v>98</v>
      </c>
      <c r="B68" s="72" t="s">
        <v>99</v>
      </c>
      <c r="C68" s="73">
        <f>[13]B!C$209</f>
        <v>425</v>
      </c>
      <c r="D68" s="73">
        <f>[13]B!E209</f>
        <v>424</v>
      </c>
      <c r="E68" s="45">
        <f>[13]B!$AL$209</f>
        <v>17138080</v>
      </c>
      <c r="F68" s="7"/>
      <c r="G68" s="7"/>
      <c r="H68" s="7"/>
      <c r="I68" s="7"/>
      <c r="J68" s="7"/>
      <c r="K68" s="7"/>
      <c r="L68" s="7"/>
    </row>
    <row r="69" spans="1:12" s="3" customFormat="1" x14ac:dyDescent="0.2">
      <c r="A69" s="379" t="s">
        <v>100</v>
      </c>
      <c r="B69" s="72" t="s">
        <v>101</v>
      </c>
      <c r="C69" s="73">
        <f>[13]B!C$210</f>
        <v>203</v>
      </c>
      <c r="D69" s="73">
        <f>[13]B!E210</f>
        <v>203</v>
      </c>
      <c r="E69" s="45">
        <f>[13]B!$AL$210</f>
        <v>1656480</v>
      </c>
      <c r="F69" s="7"/>
      <c r="G69" s="7"/>
      <c r="H69" s="7"/>
      <c r="I69" s="7"/>
      <c r="J69" s="7"/>
      <c r="K69" s="7"/>
      <c r="L69" s="7"/>
    </row>
    <row r="70" spans="1:12" s="3" customFormat="1" x14ac:dyDescent="0.2">
      <c r="A70" s="379" t="s">
        <v>102</v>
      </c>
      <c r="B70" s="72" t="s">
        <v>103</v>
      </c>
      <c r="C70" s="73">
        <f>[13]B!C$211</f>
        <v>107</v>
      </c>
      <c r="D70" s="73">
        <f>[13]B!E211</f>
        <v>107</v>
      </c>
      <c r="E70" s="45">
        <f>[13]B!$AL$211</f>
        <v>8113810</v>
      </c>
      <c r="F70" s="7"/>
      <c r="G70" s="7"/>
      <c r="H70" s="7"/>
      <c r="I70" s="7"/>
      <c r="J70" s="7"/>
      <c r="K70" s="7"/>
      <c r="L70" s="7"/>
    </row>
    <row r="71" spans="1:12" s="3" customFormat="1" x14ac:dyDescent="0.2">
      <c r="A71" s="379" t="s">
        <v>104</v>
      </c>
      <c r="B71" s="72" t="s">
        <v>105</v>
      </c>
      <c r="C71" s="73">
        <f>[13]B!C$212</f>
        <v>0</v>
      </c>
      <c r="D71" s="73">
        <f>[13]B!E212</f>
        <v>0</v>
      </c>
      <c r="E71" s="45">
        <f>[13]B!$AL$212</f>
        <v>0</v>
      </c>
      <c r="F71" s="7"/>
      <c r="G71" s="7"/>
      <c r="H71" s="7"/>
      <c r="I71" s="7"/>
      <c r="J71" s="7"/>
      <c r="K71" s="7"/>
      <c r="L71" s="7"/>
    </row>
    <row r="72" spans="1:12" s="3" customFormat="1" x14ac:dyDescent="0.2">
      <c r="A72" s="379" t="s">
        <v>106</v>
      </c>
      <c r="B72" s="72" t="s">
        <v>107</v>
      </c>
      <c r="C72" s="73">
        <f>[13]B!C$213</f>
        <v>0</v>
      </c>
      <c r="D72" s="73">
        <f>[13]B!E213</f>
        <v>0</v>
      </c>
      <c r="E72" s="45">
        <f>[13]B!$AL$213</f>
        <v>0</v>
      </c>
      <c r="F72" s="7"/>
      <c r="G72" s="7"/>
      <c r="H72" s="7"/>
      <c r="I72" s="7"/>
      <c r="J72" s="7"/>
      <c r="K72" s="7"/>
      <c r="L72" s="7"/>
    </row>
    <row r="73" spans="1:12" s="3" customFormat="1" x14ac:dyDescent="0.2">
      <c r="A73" s="379" t="s">
        <v>108</v>
      </c>
      <c r="B73" s="72" t="s">
        <v>109</v>
      </c>
      <c r="C73" s="73">
        <f>[13]B!C$214</f>
        <v>0</v>
      </c>
      <c r="D73" s="73">
        <f>[13]B!E214</f>
        <v>0</v>
      </c>
      <c r="E73" s="45">
        <f>[13]B!$AL$214</f>
        <v>0</v>
      </c>
      <c r="F73" s="7"/>
      <c r="G73" s="7"/>
      <c r="H73" s="7"/>
      <c r="I73" s="7"/>
      <c r="J73" s="7"/>
      <c r="K73" s="7"/>
      <c r="L73" s="7"/>
    </row>
    <row r="74" spans="1:12" s="3" customFormat="1" x14ac:dyDescent="0.2">
      <c r="A74" s="379" t="s">
        <v>110</v>
      </c>
      <c r="B74" s="72" t="s">
        <v>111</v>
      </c>
      <c r="C74" s="73">
        <f>[13]B!C$215</f>
        <v>258</v>
      </c>
      <c r="D74" s="73">
        <f>[13]B!E215</f>
        <v>258</v>
      </c>
      <c r="E74" s="45">
        <f>[13]B!$AL$215</f>
        <v>15554820</v>
      </c>
      <c r="F74" s="7"/>
      <c r="G74" s="7"/>
      <c r="H74" s="7"/>
      <c r="I74" s="7"/>
      <c r="J74" s="7"/>
      <c r="K74" s="7"/>
      <c r="L74" s="7"/>
    </row>
    <row r="75" spans="1:12" s="3" customFormat="1" x14ac:dyDescent="0.2">
      <c r="A75" s="380" t="s">
        <v>112</v>
      </c>
      <c r="B75" s="75" t="s">
        <v>113</v>
      </c>
      <c r="C75" s="73">
        <f>[13]B!C$216</f>
        <v>484</v>
      </c>
      <c r="D75" s="73">
        <f>[13]B!E216</f>
        <v>484</v>
      </c>
      <c r="E75" s="45">
        <f>[13]B!$AL$216</f>
        <v>48603280</v>
      </c>
      <c r="F75" s="7"/>
      <c r="G75" s="7"/>
      <c r="H75" s="7"/>
      <c r="I75" s="7"/>
      <c r="J75" s="7"/>
      <c r="K75" s="7"/>
      <c r="L75" s="7"/>
    </row>
    <row r="76" spans="1:12" s="3" customFormat="1" x14ac:dyDescent="0.2">
      <c r="A76" s="381"/>
      <c r="B76" s="77" t="s">
        <v>79</v>
      </c>
      <c r="C76" s="78">
        <f>SUM(C60:C75)</f>
        <v>5772</v>
      </c>
      <c r="D76" s="78">
        <f>SUM(D60:D75)</f>
        <v>5761</v>
      </c>
      <c r="E76" s="79">
        <f>SUM(E60:E75)</f>
        <v>350768370</v>
      </c>
      <c r="F76" s="7"/>
      <c r="G76" s="7"/>
      <c r="H76" s="7"/>
      <c r="I76" s="7"/>
      <c r="J76" s="7"/>
      <c r="K76" s="7"/>
      <c r="L76" s="7"/>
    </row>
    <row r="77" spans="1:12" s="3" customFormat="1" x14ac:dyDescent="0.2">
      <c r="A77" s="80" t="s">
        <v>114</v>
      </c>
      <c r="B77" s="81"/>
      <c r="C77" s="82"/>
      <c r="D77" s="82"/>
      <c r="E77" s="83"/>
      <c r="F77" s="7"/>
      <c r="G77" s="7"/>
      <c r="H77" s="7"/>
      <c r="I77" s="7"/>
      <c r="J77" s="7"/>
      <c r="K77" s="7"/>
      <c r="L77" s="7"/>
    </row>
    <row r="78" spans="1:12" s="3" customFormat="1" ht="38.25" x14ac:dyDescent="0.2">
      <c r="A78" s="8" t="s">
        <v>3</v>
      </c>
      <c r="B78" s="84" t="s">
        <v>115</v>
      </c>
      <c r="C78" s="563" t="s">
        <v>5</v>
      </c>
      <c r="D78" s="85" t="s">
        <v>6</v>
      </c>
      <c r="E78" s="563" t="s">
        <v>7</v>
      </c>
      <c r="F78" s="7"/>
      <c r="G78" s="7"/>
      <c r="H78" s="7"/>
      <c r="I78" s="7"/>
      <c r="J78" s="7"/>
      <c r="K78" s="7"/>
      <c r="L78" s="7"/>
    </row>
    <row r="79" spans="1:12" s="3" customFormat="1" x14ac:dyDescent="0.2">
      <c r="A79" s="372">
        <v>3003001</v>
      </c>
      <c r="B79" s="86" t="s">
        <v>116</v>
      </c>
      <c r="C79" s="87">
        <f>+[13]B!C3170</f>
        <v>4</v>
      </c>
      <c r="D79" s="87">
        <f>+[13]B!E$3170</f>
        <v>4</v>
      </c>
      <c r="E79" s="453">
        <f>+[13]B!AL$3170</f>
        <v>35160</v>
      </c>
      <c r="F79" s="7"/>
      <c r="G79" s="7"/>
      <c r="H79" s="7"/>
      <c r="I79" s="7"/>
      <c r="J79" s="7"/>
      <c r="K79" s="7"/>
      <c r="L79" s="7"/>
    </row>
    <row r="80" spans="1:12" s="3" customFormat="1" x14ac:dyDescent="0.2">
      <c r="A80" s="362" t="s">
        <v>117</v>
      </c>
      <c r="B80" s="88" t="s">
        <v>118</v>
      </c>
      <c r="C80" s="89">
        <f>+[13]B!C3171</f>
        <v>0</v>
      </c>
      <c r="D80" s="89">
        <f>+[13]B!E$3171</f>
        <v>0</v>
      </c>
      <c r="E80" s="454">
        <f>+[13]B!AL$3171</f>
        <v>0</v>
      </c>
      <c r="F80" s="7"/>
      <c r="G80" s="7"/>
      <c r="H80" s="7"/>
      <c r="I80" s="7"/>
      <c r="J80" s="7"/>
      <c r="K80" s="7"/>
      <c r="L80" s="7"/>
    </row>
    <row r="81" spans="1:22" s="3" customFormat="1" x14ac:dyDescent="0.2">
      <c r="A81" s="362" t="s">
        <v>119</v>
      </c>
      <c r="B81" s="88" t="s">
        <v>120</v>
      </c>
      <c r="C81" s="89">
        <f>+[13]B!C3172</f>
        <v>2</v>
      </c>
      <c r="D81" s="89">
        <f>+[13]B!E$3172</f>
        <v>2</v>
      </c>
      <c r="E81" s="454">
        <f>+[13]B!AL$3172</f>
        <v>35240</v>
      </c>
      <c r="F81" s="7"/>
      <c r="G81" s="7"/>
      <c r="H81" s="7"/>
      <c r="I81" s="7"/>
      <c r="J81" s="7"/>
      <c r="K81" s="7"/>
      <c r="L81" s="7"/>
    </row>
    <row r="82" spans="1:22" s="3" customFormat="1" x14ac:dyDescent="0.2">
      <c r="A82" s="362" t="s">
        <v>121</v>
      </c>
      <c r="B82" s="88" t="s">
        <v>122</v>
      </c>
      <c r="C82" s="89">
        <f>+[13]B!C3173</f>
        <v>0</v>
      </c>
      <c r="D82" s="89">
        <f>+[13]B!E$3173</f>
        <v>0</v>
      </c>
      <c r="E82" s="454">
        <f>+[13]B!AL$3173</f>
        <v>0</v>
      </c>
      <c r="F82" s="7"/>
      <c r="G82" s="7"/>
      <c r="H82" s="7"/>
      <c r="I82" s="7"/>
      <c r="J82" s="7"/>
      <c r="K82" s="7"/>
      <c r="L82" s="7"/>
    </row>
    <row r="83" spans="1:22" s="3" customFormat="1" x14ac:dyDescent="0.2">
      <c r="A83" s="366" t="s">
        <v>123</v>
      </c>
      <c r="B83" s="90" t="s">
        <v>124</v>
      </c>
      <c r="C83" s="91">
        <f>+[13]B!C3174</f>
        <v>0</v>
      </c>
      <c r="D83" s="91">
        <f>+[13]B!E$3174</f>
        <v>0</v>
      </c>
      <c r="E83" s="455">
        <f>+[13]B!AL$3174</f>
        <v>0</v>
      </c>
      <c r="F83" s="7"/>
      <c r="G83" s="7"/>
      <c r="H83" s="7"/>
      <c r="I83" s="7"/>
      <c r="J83" s="7"/>
      <c r="K83" s="7"/>
      <c r="L83" s="7"/>
    </row>
    <row r="84" spans="1:22" s="3" customFormat="1" x14ac:dyDescent="0.2">
      <c r="A84" s="381"/>
      <c r="B84" s="92" t="s">
        <v>79</v>
      </c>
      <c r="C84" s="93">
        <f>SUM(C79:C83)</f>
        <v>6</v>
      </c>
      <c r="D84" s="93">
        <f>SUM(D79:D83)</f>
        <v>6</v>
      </c>
      <c r="E84" s="79">
        <f>SUM(E79:E83)</f>
        <v>70400</v>
      </c>
      <c r="F84" s="7"/>
      <c r="G84" s="7"/>
      <c r="H84" s="7"/>
      <c r="I84" s="7"/>
      <c r="J84" s="7"/>
      <c r="K84" s="7"/>
      <c r="L84" s="7"/>
    </row>
    <row r="85" spans="1:22" s="96" customFormat="1" ht="14.25" customHeight="1" x14ac:dyDescent="0.2">
      <c r="A85" s="574" t="s">
        <v>125</v>
      </c>
      <c r="B85" s="574"/>
      <c r="C85" s="94"/>
      <c r="D85" s="94"/>
      <c r="E85" s="95"/>
    </row>
    <row r="86" spans="1:22" s="3" customFormat="1" ht="38.25" x14ac:dyDescent="0.2">
      <c r="A86" s="8" t="s">
        <v>3</v>
      </c>
      <c r="B86" s="84" t="s">
        <v>126</v>
      </c>
      <c r="C86" s="563" t="s">
        <v>5</v>
      </c>
      <c r="D86" s="85" t="s">
        <v>6</v>
      </c>
      <c r="E86" s="563" t="s">
        <v>7</v>
      </c>
      <c r="F86" s="7"/>
      <c r="G86" s="7"/>
      <c r="H86" s="7"/>
      <c r="I86" s="7"/>
      <c r="J86" s="7"/>
      <c r="K86" s="7"/>
      <c r="L86" s="7"/>
    </row>
    <row r="87" spans="1:22" s="3" customFormat="1" x14ac:dyDescent="0.2">
      <c r="A87" s="372">
        <v>2401061</v>
      </c>
      <c r="B87" s="86" t="s">
        <v>127</v>
      </c>
      <c r="C87" s="87">
        <f>+[13]B!C2972</f>
        <v>131</v>
      </c>
      <c r="D87" s="87">
        <f>+[13]B!E$2972</f>
        <v>131</v>
      </c>
      <c r="E87" s="453">
        <f>+[13]B!AL$2972</f>
        <v>3077190</v>
      </c>
      <c r="F87" s="7"/>
      <c r="G87" s="7"/>
      <c r="H87" s="7"/>
      <c r="I87" s="7"/>
      <c r="J87" s="7"/>
      <c r="K87" s="7"/>
      <c r="L87" s="7"/>
    </row>
    <row r="88" spans="1:22" s="3" customFormat="1" x14ac:dyDescent="0.2">
      <c r="A88" s="362" t="s">
        <v>128</v>
      </c>
      <c r="B88" s="88" t="s">
        <v>129</v>
      </c>
      <c r="C88" s="89">
        <f>+[13]B!C2973</f>
        <v>203</v>
      </c>
      <c r="D88" s="89">
        <f>+[13]B!E$2973</f>
        <v>203</v>
      </c>
      <c r="E88" s="454">
        <f>+[13]B!AL$2973</f>
        <v>14999670</v>
      </c>
      <c r="F88" s="7"/>
      <c r="G88" s="7"/>
      <c r="H88" s="7"/>
      <c r="I88" s="7"/>
      <c r="J88" s="7"/>
      <c r="K88" s="7"/>
      <c r="L88" s="7"/>
    </row>
    <row r="89" spans="1:22" s="3" customFormat="1" x14ac:dyDescent="0.2">
      <c r="A89" s="362" t="s">
        <v>130</v>
      </c>
      <c r="B89" s="88" t="s">
        <v>131</v>
      </c>
      <c r="C89" s="89">
        <f>+[13]B!C$2974</f>
        <v>0</v>
      </c>
      <c r="D89" s="89">
        <f>+[13]B!E$2974</f>
        <v>0</v>
      </c>
      <c r="E89" s="454">
        <f>+[13]B!AL$2974</f>
        <v>0</v>
      </c>
      <c r="F89" s="7"/>
      <c r="G89" s="7"/>
      <c r="H89" s="7"/>
      <c r="I89" s="7"/>
      <c r="J89" s="7"/>
      <c r="K89" s="7"/>
      <c r="L89" s="7"/>
    </row>
    <row r="90" spans="1:22" s="3" customFormat="1" x14ac:dyDescent="0.2">
      <c r="A90" s="362" t="s">
        <v>132</v>
      </c>
      <c r="B90" s="88" t="s">
        <v>133</v>
      </c>
      <c r="C90" s="89">
        <f>+[13]B!C$2975</f>
        <v>526</v>
      </c>
      <c r="D90" s="89">
        <f>+[13]B!E$2975</f>
        <v>510</v>
      </c>
      <c r="E90" s="454">
        <f>+[13]B!AL$2975</f>
        <v>1647300</v>
      </c>
      <c r="F90" s="7"/>
      <c r="G90" s="7"/>
      <c r="H90" s="7"/>
      <c r="I90" s="7"/>
      <c r="J90" s="7"/>
      <c r="K90" s="7"/>
      <c r="L90" s="7"/>
    </row>
    <row r="91" spans="1:22" s="3" customFormat="1" x14ac:dyDescent="0.2">
      <c r="A91" s="362" t="s">
        <v>134</v>
      </c>
      <c r="B91" s="88" t="s">
        <v>135</v>
      </c>
      <c r="C91" s="89">
        <f>+[13]B!C$2976</f>
        <v>0</v>
      </c>
      <c r="D91" s="89">
        <f>+[13]B!E$2976</f>
        <v>0</v>
      </c>
      <c r="E91" s="454">
        <f>+[13]B!AL$2976</f>
        <v>0</v>
      </c>
      <c r="F91" s="7"/>
      <c r="G91" s="7"/>
      <c r="H91" s="7"/>
      <c r="I91" s="7"/>
      <c r="J91" s="7"/>
      <c r="K91" s="7"/>
      <c r="L91" s="7"/>
    </row>
    <row r="92" spans="1:22" s="3" customFormat="1" x14ac:dyDescent="0.2">
      <c r="A92" s="362" t="s">
        <v>136</v>
      </c>
      <c r="B92" s="88" t="s">
        <v>137</v>
      </c>
      <c r="C92" s="89">
        <f>+[13]B!C$2977</f>
        <v>0</v>
      </c>
      <c r="D92" s="89">
        <f>+[13]B!E$2977</f>
        <v>0</v>
      </c>
      <c r="E92" s="454">
        <f>+[13]B!AL$2977</f>
        <v>0</v>
      </c>
      <c r="F92" s="7"/>
      <c r="G92" s="7"/>
      <c r="H92" s="7"/>
      <c r="I92" s="7"/>
      <c r="J92" s="7"/>
      <c r="K92" s="7"/>
      <c r="L92" s="7"/>
      <c r="V92" s="97"/>
    </row>
    <row r="93" spans="1:22" s="3" customFormat="1" x14ac:dyDescent="0.2">
      <c r="A93" s="366" t="s">
        <v>138</v>
      </c>
      <c r="B93" s="90" t="s">
        <v>139</v>
      </c>
      <c r="C93" s="91">
        <f>+[13]B!C$2978</f>
        <v>0</v>
      </c>
      <c r="D93" s="91">
        <f>+[13]B!E$2978</f>
        <v>0</v>
      </c>
      <c r="E93" s="455">
        <f>+[13]B!AL$2978</f>
        <v>0</v>
      </c>
      <c r="F93" s="7"/>
      <c r="G93" s="7"/>
      <c r="H93" s="7"/>
      <c r="I93" s="7"/>
      <c r="J93" s="7"/>
      <c r="K93" s="7"/>
      <c r="L93" s="7"/>
      <c r="V93" s="97"/>
    </row>
    <row r="94" spans="1:22" s="3" customFormat="1" x14ac:dyDescent="0.2">
      <c r="A94" s="381"/>
      <c r="B94" s="92" t="s">
        <v>79</v>
      </c>
      <c r="C94" s="98">
        <f>SUM(C87:C93)</f>
        <v>860</v>
      </c>
      <c r="D94" s="98">
        <f>SUM(D87:D93)</f>
        <v>844</v>
      </c>
      <c r="E94" s="79">
        <f>SUM(E87:E93)</f>
        <v>19724160</v>
      </c>
      <c r="F94" s="7"/>
      <c r="G94" s="7"/>
      <c r="H94" s="7"/>
      <c r="I94" s="7"/>
      <c r="J94" s="7"/>
      <c r="K94" s="7"/>
      <c r="L94" s="7"/>
      <c r="V94" s="97"/>
    </row>
    <row r="95" spans="1:22" s="102" customFormat="1" x14ac:dyDescent="0.2">
      <c r="A95" s="573" t="s">
        <v>140</v>
      </c>
      <c r="B95" s="573"/>
      <c r="C95" s="99"/>
      <c r="D95" s="99"/>
      <c r="E95" s="67"/>
      <c r="F95" s="382"/>
      <c r="G95" s="382"/>
      <c r="H95" s="382"/>
      <c r="I95" s="382"/>
      <c r="J95" s="382"/>
      <c r="K95" s="382"/>
      <c r="L95" s="382"/>
      <c r="M95" s="382"/>
      <c r="N95" s="382"/>
      <c r="O95" s="101"/>
      <c r="V95" s="103"/>
    </row>
    <row r="96" spans="1:22" ht="38.25" x14ac:dyDescent="0.2">
      <c r="A96" s="8" t="s">
        <v>3</v>
      </c>
      <c r="B96" s="8" t="s">
        <v>4</v>
      </c>
      <c r="C96" s="563" t="s">
        <v>5</v>
      </c>
      <c r="D96" s="85" t="s">
        <v>6</v>
      </c>
      <c r="E96" s="563" t="s">
        <v>7</v>
      </c>
      <c r="F96" s="383"/>
      <c r="G96" s="383"/>
      <c r="H96" s="383"/>
      <c r="I96" s="383"/>
      <c r="J96" s="383"/>
      <c r="K96" s="383"/>
      <c r="L96" s="383"/>
      <c r="M96" s="383"/>
      <c r="N96" s="383"/>
      <c r="O96" s="105"/>
      <c r="V96" s="106"/>
    </row>
    <row r="97" spans="1:22" x14ac:dyDescent="0.2">
      <c r="A97" s="372">
        <v>2004103</v>
      </c>
      <c r="B97" s="86" t="s">
        <v>141</v>
      </c>
      <c r="C97" s="107">
        <f>+[13]B!C2653</f>
        <v>48</v>
      </c>
      <c r="D97" s="107">
        <f>[13]B!$E$2653</f>
        <v>41</v>
      </c>
      <c r="E97" s="44">
        <f>[13]B!$AL$2653</f>
        <v>6738350</v>
      </c>
      <c r="F97" s="383"/>
      <c r="G97" s="383"/>
      <c r="H97" s="383"/>
      <c r="I97" s="383"/>
      <c r="J97" s="383"/>
      <c r="K97" s="383"/>
      <c r="L97" s="383"/>
      <c r="M97" s="383"/>
      <c r="N97" s="383"/>
      <c r="O97" s="105"/>
      <c r="V97" s="106"/>
    </row>
    <row r="98" spans="1:22" x14ac:dyDescent="0.2">
      <c r="A98" s="366" t="s">
        <v>142</v>
      </c>
      <c r="B98" s="90" t="s">
        <v>143</v>
      </c>
      <c r="C98" s="108">
        <f>+[13]B!C2654</f>
        <v>0</v>
      </c>
      <c r="D98" s="108">
        <f>[13]B!$E$2654</f>
        <v>0</v>
      </c>
      <c r="E98" s="45">
        <f>[13]B!$AL$2654</f>
        <v>0</v>
      </c>
      <c r="F98" s="383"/>
      <c r="G98" s="383"/>
      <c r="H98" s="383"/>
      <c r="I98" s="383"/>
      <c r="J98" s="383"/>
      <c r="K98" s="383"/>
      <c r="L98" s="383"/>
      <c r="M98" s="383"/>
      <c r="N98" s="383"/>
      <c r="O98" s="105"/>
      <c r="V98" s="106"/>
    </row>
    <row r="99" spans="1:22" x14ac:dyDescent="0.2">
      <c r="A99" s="381"/>
      <c r="B99" s="92" t="s">
        <v>79</v>
      </c>
      <c r="C99" s="93">
        <f>SUM(C97:C98)</f>
        <v>48</v>
      </c>
      <c r="D99" s="93">
        <f>SUM(D97:D98)</f>
        <v>41</v>
      </c>
      <c r="E99" s="79">
        <f>SUM(E97:E98)</f>
        <v>6738350</v>
      </c>
      <c r="F99" s="383"/>
      <c r="G99" s="383"/>
      <c r="H99" s="383"/>
      <c r="I99" s="383"/>
      <c r="J99" s="383"/>
      <c r="K99" s="383"/>
      <c r="L99" s="383"/>
      <c r="M99" s="383"/>
      <c r="N99" s="383"/>
      <c r="O99" s="105"/>
      <c r="V99" s="106"/>
    </row>
    <row r="100" spans="1:22" s="102" customFormat="1" x14ac:dyDescent="0.2">
      <c r="A100" s="573" t="s">
        <v>144</v>
      </c>
      <c r="B100" s="573"/>
      <c r="C100" s="66"/>
      <c r="D100" s="66"/>
      <c r="E100" s="67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101"/>
      <c r="V100" s="109"/>
    </row>
    <row r="101" spans="1:22" ht="38.25" x14ac:dyDescent="0.2">
      <c r="A101" s="8"/>
      <c r="B101" s="8" t="s">
        <v>145</v>
      </c>
      <c r="C101" s="563" t="s">
        <v>5</v>
      </c>
      <c r="D101" s="85" t="s">
        <v>6</v>
      </c>
      <c r="E101" s="563" t="s">
        <v>7</v>
      </c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105"/>
    </row>
    <row r="102" spans="1:22" x14ac:dyDescent="0.2">
      <c r="A102" s="384" t="s">
        <v>146</v>
      </c>
      <c r="B102" s="86" t="s">
        <v>147</v>
      </c>
      <c r="C102" s="111">
        <f>[13]B!$C$2997</f>
        <v>805</v>
      </c>
      <c r="D102" s="111">
        <f>[13]B!$E$2997</f>
        <v>805</v>
      </c>
      <c r="E102" s="44">
        <f>[13]B!$AL$2997</f>
        <v>3450700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105"/>
    </row>
    <row r="103" spans="1:22" x14ac:dyDescent="0.2">
      <c r="A103" s="386" t="s">
        <v>148</v>
      </c>
      <c r="B103" s="88" t="s">
        <v>149</v>
      </c>
      <c r="C103" s="111">
        <f>+[13]B!$C$3016</f>
        <v>443</v>
      </c>
      <c r="D103" s="111">
        <f>[13]B!$E$3016</f>
        <v>443</v>
      </c>
      <c r="E103" s="45">
        <f>[13]B!$AL$3016</f>
        <v>3153330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105"/>
    </row>
    <row r="104" spans="1:22" x14ac:dyDescent="0.2">
      <c r="A104" s="386" t="s">
        <v>150</v>
      </c>
      <c r="B104" s="114" t="s">
        <v>151</v>
      </c>
      <c r="C104" s="111">
        <f>[13]B!$C$3034</f>
        <v>186</v>
      </c>
      <c r="D104" s="111">
        <f>[13]B!$E$3034</f>
        <v>186</v>
      </c>
      <c r="E104" s="45">
        <f>[13]B!$AL$3034</f>
        <v>1676820</v>
      </c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105"/>
    </row>
    <row r="105" spans="1:22" x14ac:dyDescent="0.2">
      <c r="A105" s="386" t="s">
        <v>152</v>
      </c>
      <c r="B105" s="88" t="s">
        <v>153</v>
      </c>
      <c r="C105" s="111">
        <f>[13]B!$C$3066</f>
        <v>114</v>
      </c>
      <c r="D105" s="111">
        <f>[13]B!$E$3066</f>
        <v>114</v>
      </c>
      <c r="E105" s="45">
        <f>[13]B!$AL$3066</f>
        <v>12305680</v>
      </c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105"/>
    </row>
    <row r="106" spans="1:22" x14ac:dyDescent="0.2">
      <c r="A106" s="386" t="s">
        <v>154</v>
      </c>
      <c r="B106" s="88" t="s">
        <v>155</v>
      </c>
      <c r="C106" s="111">
        <f>[13]B!C3094</f>
        <v>68</v>
      </c>
      <c r="D106" s="111">
        <f>[13]B!I3094</f>
        <v>33</v>
      </c>
      <c r="E106" s="45">
        <f>[13]B!AL3094</f>
        <v>1165320</v>
      </c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105"/>
    </row>
    <row r="107" spans="1:22" x14ac:dyDescent="0.2">
      <c r="A107" s="366"/>
      <c r="B107" s="90" t="s">
        <v>156</v>
      </c>
      <c r="C107" s="115">
        <f>[13]B!$C$3155</f>
        <v>0</v>
      </c>
      <c r="D107" s="116"/>
      <c r="E107" s="117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105"/>
    </row>
    <row r="108" spans="1:22" x14ac:dyDescent="0.2">
      <c r="A108" s="381"/>
      <c r="B108" s="92" t="s">
        <v>157</v>
      </c>
      <c r="C108" s="118">
        <f>SUM(C102:C107)</f>
        <v>1616</v>
      </c>
      <c r="D108" s="118">
        <f>SUM(D102:D106)</f>
        <v>1581</v>
      </c>
      <c r="E108" s="79">
        <f>SUM(E102:E106)</f>
        <v>21751850</v>
      </c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105"/>
    </row>
    <row r="109" spans="1:22" s="123" customFormat="1" x14ac:dyDescent="0.2">
      <c r="A109" s="119" t="s">
        <v>158</v>
      </c>
      <c r="B109" s="120"/>
      <c r="C109" s="121"/>
      <c r="D109" s="121"/>
      <c r="E109" s="122"/>
    </row>
    <row r="110" spans="1:22" s="123" customFormat="1" ht="38.25" x14ac:dyDescent="0.2">
      <c r="A110" s="8" t="s">
        <v>3</v>
      </c>
      <c r="B110" s="8" t="s">
        <v>4</v>
      </c>
      <c r="C110" s="85" t="s">
        <v>159</v>
      </c>
      <c r="D110" s="85" t="s">
        <v>6</v>
      </c>
      <c r="E110" s="563" t="s">
        <v>7</v>
      </c>
    </row>
    <row r="111" spans="1:22" s="123" customFormat="1" x14ac:dyDescent="0.2">
      <c r="A111" s="372">
        <v>3001001</v>
      </c>
      <c r="B111" s="86" t="s">
        <v>160</v>
      </c>
      <c r="C111" s="124">
        <f>+[13]B!C$3158</f>
        <v>266</v>
      </c>
      <c r="D111" s="124">
        <f>+[13]B!E$3158</f>
        <v>266</v>
      </c>
      <c r="E111" s="45">
        <f>[13]B!AL3158</f>
        <v>6546260</v>
      </c>
    </row>
    <row r="112" spans="1:22" s="123" customFormat="1" x14ac:dyDescent="0.2">
      <c r="A112" s="366" t="s">
        <v>161</v>
      </c>
      <c r="B112" s="90" t="s">
        <v>162</v>
      </c>
      <c r="C112" s="125">
        <f>+[13]B!C$3159</f>
        <v>29</v>
      </c>
      <c r="D112" s="125">
        <f>+[13]B!E$3159</f>
        <v>29</v>
      </c>
      <c r="E112" s="45">
        <f>[13]B!AL3159</f>
        <v>8946500</v>
      </c>
    </row>
    <row r="113" spans="1:19" s="123" customFormat="1" x14ac:dyDescent="0.2">
      <c r="A113" s="381"/>
      <c r="B113" s="92" t="s">
        <v>157</v>
      </c>
      <c r="C113" s="126">
        <f>SUM(C111:C112)</f>
        <v>295</v>
      </c>
      <c r="D113" s="126">
        <f>SUM(D111:D112)</f>
        <v>295</v>
      </c>
      <c r="E113" s="127">
        <f>SUM(E111:E112)</f>
        <v>15492760</v>
      </c>
    </row>
    <row r="114" spans="1:19" s="123" customFormat="1" x14ac:dyDescent="0.2">
      <c r="A114" s="80" t="s">
        <v>163</v>
      </c>
      <c r="B114" s="128"/>
      <c r="C114" s="66"/>
      <c r="D114" s="66"/>
      <c r="E114" s="67"/>
    </row>
    <row r="115" spans="1:19" s="123" customFormat="1" ht="38.25" x14ac:dyDescent="0.2">
      <c r="A115" s="8" t="s">
        <v>3</v>
      </c>
      <c r="B115" s="84" t="s">
        <v>4</v>
      </c>
      <c r="C115" s="85" t="s">
        <v>159</v>
      </c>
      <c r="D115" s="85" t="s">
        <v>6</v>
      </c>
      <c r="E115" s="563" t="s">
        <v>7</v>
      </c>
    </row>
    <row r="116" spans="1:19" s="123" customFormat="1" x14ac:dyDescent="0.2">
      <c r="A116" s="381" t="s">
        <v>164</v>
      </c>
      <c r="B116" s="90" t="s">
        <v>165</v>
      </c>
      <c r="C116" s="129">
        <f>+[13]B!$C$1224</f>
        <v>1047</v>
      </c>
      <c r="D116" s="129">
        <f>[13]B!$E$1224</f>
        <v>1045</v>
      </c>
      <c r="E116" s="127">
        <f>[13]B!$AL$1224</f>
        <v>7390590</v>
      </c>
    </row>
    <row r="117" spans="1:19" x14ac:dyDescent="0.2">
      <c r="A117" s="3" t="s">
        <v>166</v>
      </c>
    </row>
    <row r="118" spans="1:19" ht="14.25" customHeight="1" x14ac:dyDescent="0.2">
      <c r="A118" s="575" t="s">
        <v>167</v>
      </c>
      <c r="B118" s="576"/>
      <c r="C118" s="581" t="s">
        <v>157</v>
      </c>
      <c r="D118" s="613" t="s">
        <v>168</v>
      </c>
      <c r="E118" s="614"/>
      <c r="F118" s="614"/>
      <c r="G118" s="614"/>
      <c r="H118" s="615" t="s">
        <v>169</v>
      </c>
      <c r="I118" s="616"/>
      <c r="J118" s="617"/>
      <c r="K118" s="618" t="s">
        <v>170</v>
      </c>
      <c r="L118" s="619"/>
      <c r="M118" s="620"/>
      <c r="N118" s="621" t="s">
        <v>171</v>
      </c>
      <c r="O118" s="750" t="s">
        <v>172</v>
      </c>
      <c r="P118" s="751"/>
      <c r="Q118" s="593" t="s">
        <v>173</v>
      </c>
      <c r="R118" s="593" t="s">
        <v>174</v>
      </c>
      <c r="S118" s="596" t="s">
        <v>7</v>
      </c>
    </row>
    <row r="119" spans="1:19" ht="14.25" customHeight="1" x14ac:dyDescent="0.2">
      <c r="A119" s="577"/>
      <c r="B119" s="578"/>
      <c r="C119" s="582"/>
      <c r="D119" s="599" t="s">
        <v>175</v>
      </c>
      <c r="E119" s="601" t="s">
        <v>176</v>
      </c>
      <c r="F119" s="602"/>
      <c r="G119" s="603" t="s">
        <v>177</v>
      </c>
      <c r="H119" s="605" t="s">
        <v>178</v>
      </c>
      <c r="I119" s="607" t="s">
        <v>179</v>
      </c>
      <c r="J119" s="609" t="s">
        <v>180</v>
      </c>
      <c r="K119" s="611" t="s">
        <v>181</v>
      </c>
      <c r="L119" s="612" t="s">
        <v>182</v>
      </c>
      <c r="M119" s="626" t="s">
        <v>183</v>
      </c>
      <c r="N119" s="622"/>
      <c r="O119" s="759" t="s">
        <v>184</v>
      </c>
      <c r="P119" s="751" t="s">
        <v>185</v>
      </c>
      <c r="Q119" s="594"/>
      <c r="R119" s="594"/>
      <c r="S119" s="597"/>
    </row>
    <row r="120" spans="1:19" x14ac:dyDescent="0.2">
      <c r="A120" s="579"/>
      <c r="B120" s="580"/>
      <c r="C120" s="583"/>
      <c r="D120" s="600"/>
      <c r="E120" s="456" t="s">
        <v>186</v>
      </c>
      <c r="F120" s="130" t="s">
        <v>187</v>
      </c>
      <c r="G120" s="604"/>
      <c r="H120" s="606"/>
      <c r="I120" s="608"/>
      <c r="J120" s="610"/>
      <c r="K120" s="611"/>
      <c r="L120" s="612"/>
      <c r="M120" s="626"/>
      <c r="N120" s="623"/>
      <c r="O120" s="759"/>
      <c r="P120" s="751"/>
      <c r="Q120" s="595"/>
      <c r="R120" s="595"/>
      <c r="S120" s="598"/>
    </row>
    <row r="121" spans="1:19" s="134" customFormat="1" x14ac:dyDescent="0.25">
      <c r="A121" s="584" t="s">
        <v>188</v>
      </c>
      <c r="B121" s="585"/>
      <c r="C121" s="132">
        <f>+C122+C123+C124+C125+C126+C127+C131+C132+C133</f>
        <v>109928</v>
      </c>
      <c r="D121" s="132">
        <f t="shared" ref="D121:P121" si="0">+D122+D123+D124+D125+D126+D127+D131+D132+D133</f>
        <v>108965</v>
      </c>
      <c r="E121" s="26">
        <f t="shared" si="0"/>
        <v>108965</v>
      </c>
      <c r="F121" s="457">
        <f t="shared" si="0"/>
        <v>0</v>
      </c>
      <c r="G121" s="458">
        <f t="shared" si="0"/>
        <v>963</v>
      </c>
      <c r="H121" s="26">
        <f t="shared" si="0"/>
        <v>32712</v>
      </c>
      <c r="I121" s="26">
        <f t="shared" si="0"/>
        <v>38569</v>
      </c>
      <c r="J121" s="26">
        <f t="shared" si="0"/>
        <v>38647</v>
      </c>
      <c r="K121" s="26">
        <f t="shared" si="0"/>
        <v>0</v>
      </c>
      <c r="L121" s="26">
        <f t="shared" si="0"/>
        <v>0</v>
      </c>
      <c r="M121" s="459">
        <f t="shared" si="0"/>
        <v>0</v>
      </c>
      <c r="N121" s="26">
        <f t="shared" si="0"/>
        <v>0</v>
      </c>
      <c r="O121" s="26">
        <f t="shared" si="0"/>
        <v>0</v>
      </c>
      <c r="P121" s="26">
        <f t="shared" si="0"/>
        <v>504</v>
      </c>
      <c r="Q121" s="457">
        <f>+Q122+Q123+Q124+Q125+Q126+Q127+Q131+Q132+Q133</f>
        <v>0</v>
      </c>
      <c r="R121" s="132">
        <v>0</v>
      </c>
      <c r="S121" s="133">
        <f>SUM(S122:S126,S127,S131:S133)</f>
        <v>320669480</v>
      </c>
    </row>
    <row r="122" spans="1:19" x14ac:dyDescent="0.2">
      <c r="A122" s="135" t="s">
        <v>189</v>
      </c>
      <c r="B122" s="136" t="s">
        <v>190</v>
      </c>
      <c r="C122" s="137">
        <f>[13]B!C300</f>
        <v>45007</v>
      </c>
      <c r="D122" s="137">
        <f>[13]B!D300</f>
        <v>44434</v>
      </c>
      <c r="E122" s="137">
        <f>[13]B!E300</f>
        <v>44434</v>
      </c>
      <c r="F122" s="460">
        <f>[13]B!F300</f>
        <v>0</v>
      </c>
      <c r="G122" s="461">
        <f>[13]B!G300</f>
        <v>573</v>
      </c>
      <c r="H122" s="137">
        <f>[13]B!AA300</f>
        <v>16643</v>
      </c>
      <c r="I122" s="137">
        <f>[13]B!AB300</f>
        <v>10116</v>
      </c>
      <c r="J122" s="137">
        <f>[13]B!AC300</f>
        <v>18248</v>
      </c>
      <c r="K122" s="137">
        <f>[13]B!AD300</f>
        <v>0</v>
      </c>
      <c r="L122" s="137">
        <f>[13]B!AE300</f>
        <v>0</v>
      </c>
      <c r="M122" s="461">
        <f>[13]B!AF300</f>
        <v>0</v>
      </c>
      <c r="N122" s="137">
        <f>[13]B!AG300</f>
        <v>0</v>
      </c>
      <c r="O122" s="137">
        <f>[13]B!AH300</f>
        <v>0</v>
      </c>
      <c r="P122" s="137">
        <f>[13]B!AI300</f>
        <v>2</v>
      </c>
      <c r="Q122" s="460">
        <f>[13]B!AJ300</f>
        <v>0</v>
      </c>
      <c r="R122" s="138"/>
      <c r="S122" s="139">
        <f>[13]B!$AL$300</f>
        <v>84307430</v>
      </c>
    </row>
    <row r="123" spans="1:19" x14ac:dyDescent="0.2">
      <c r="A123" s="140" t="s">
        <v>191</v>
      </c>
      <c r="B123" s="568" t="s">
        <v>192</v>
      </c>
      <c r="C123" s="142">
        <f>[13]B!C381</f>
        <v>48991</v>
      </c>
      <c r="D123" s="142">
        <f>[13]B!D381</f>
        <v>48665</v>
      </c>
      <c r="E123" s="142">
        <f>[13]B!E381</f>
        <v>48665</v>
      </c>
      <c r="F123" s="462">
        <f>[13]B!F381</f>
        <v>0</v>
      </c>
      <c r="G123" s="463">
        <f>[13]B!G381</f>
        <v>326</v>
      </c>
      <c r="H123" s="142">
        <f>[13]B!AA381</f>
        <v>13649</v>
      </c>
      <c r="I123" s="142">
        <f>[13]B!AB381</f>
        <v>18781</v>
      </c>
      <c r="J123" s="142">
        <f>[13]B!AC381</f>
        <v>16561</v>
      </c>
      <c r="K123" s="142">
        <f>[13]B!AD381</f>
        <v>0</v>
      </c>
      <c r="L123" s="142">
        <f>[13]B!AE381</f>
        <v>0</v>
      </c>
      <c r="M123" s="463">
        <f>[13]B!AF381</f>
        <v>0</v>
      </c>
      <c r="N123" s="142">
        <f>[13]B!AG381</f>
        <v>0</v>
      </c>
      <c r="O123" s="142">
        <f>[13]B!AH381</f>
        <v>0</v>
      </c>
      <c r="P123" s="142">
        <f>[13]B!AI381</f>
        <v>70</v>
      </c>
      <c r="Q123" s="462">
        <f>[13]B!AJ381</f>
        <v>0</v>
      </c>
      <c r="R123" s="143"/>
      <c r="S123" s="144">
        <f>[13]B!$AL$381</f>
        <v>83333950</v>
      </c>
    </row>
    <row r="124" spans="1:19" x14ac:dyDescent="0.2">
      <c r="A124" s="140" t="s">
        <v>193</v>
      </c>
      <c r="B124" s="568" t="s">
        <v>194</v>
      </c>
      <c r="C124" s="142">
        <f>[13]B!C427</f>
        <v>3223</v>
      </c>
      <c r="D124" s="142">
        <f>[13]B!D427</f>
        <v>3213</v>
      </c>
      <c r="E124" s="142">
        <f>[13]B!E427</f>
        <v>3213</v>
      </c>
      <c r="F124" s="462">
        <f>[13]B!F427</f>
        <v>0</v>
      </c>
      <c r="G124" s="463">
        <f>[13]B!G427</f>
        <v>10</v>
      </c>
      <c r="H124" s="142">
        <f>[13]B!AA427</f>
        <v>228</v>
      </c>
      <c r="I124" s="142">
        <f>[13]B!AB427</f>
        <v>2920</v>
      </c>
      <c r="J124" s="142">
        <f>[13]B!AC427</f>
        <v>75</v>
      </c>
      <c r="K124" s="142">
        <f>[13]B!AD427</f>
        <v>0</v>
      </c>
      <c r="L124" s="142">
        <f>[13]B!AE427</f>
        <v>0</v>
      </c>
      <c r="M124" s="463">
        <f>[13]B!AF427</f>
        <v>0</v>
      </c>
      <c r="N124" s="142">
        <f>[13]B!AG427</f>
        <v>0</v>
      </c>
      <c r="O124" s="142">
        <f>[13]B!AH427</f>
        <v>0</v>
      </c>
      <c r="P124" s="142">
        <f>[13]B!AI427</f>
        <v>25</v>
      </c>
      <c r="Q124" s="462">
        <f>[13]B!AJ427</f>
        <v>0</v>
      </c>
      <c r="R124" s="143"/>
      <c r="S124" s="144">
        <f>[13]B!$AL$427</f>
        <v>16833680</v>
      </c>
    </row>
    <row r="125" spans="1:19" x14ac:dyDescent="0.2">
      <c r="A125" s="140" t="s">
        <v>195</v>
      </c>
      <c r="B125" s="568" t="s">
        <v>196</v>
      </c>
      <c r="C125" s="142">
        <f>[13]B!C442</f>
        <v>0</v>
      </c>
      <c r="D125" s="142">
        <f>[13]B!D442</f>
        <v>0</v>
      </c>
      <c r="E125" s="142">
        <f>[13]B!E442</f>
        <v>0</v>
      </c>
      <c r="F125" s="462">
        <f>[13]B!F442</f>
        <v>0</v>
      </c>
      <c r="G125" s="463">
        <f>[13]B!G442</f>
        <v>0</v>
      </c>
      <c r="H125" s="142">
        <f>[13]B!AA442</f>
        <v>0</v>
      </c>
      <c r="I125" s="142">
        <f>[13]B!AB442</f>
        <v>0</v>
      </c>
      <c r="J125" s="142">
        <f>[13]B!AC442</f>
        <v>0</v>
      </c>
      <c r="K125" s="142">
        <f>[13]B!AD442</f>
        <v>0</v>
      </c>
      <c r="L125" s="142">
        <f>[13]B!AE442</f>
        <v>0</v>
      </c>
      <c r="M125" s="463">
        <f>[13]B!AF442</f>
        <v>0</v>
      </c>
      <c r="N125" s="142">
        <f>[13]B!AG442</f>
        <v>0</v>
      </c>
      <c r="O125" s="142">
        <f>[13]B!AH442</f>
        <v>0</v>
      </c>
      <c r="P125" s="142">
        <f>[13]B!AI442</f>
        <v>2</v>
      </c>
      <c r="Q125" s="462">
        <f>[13]B!AJ442</f>
        <v>0</v>
      </c>
      <c r="R125" s="145"/>
      <c r="S125" s="142">
        <f>[13]B!AL442</f>
        <v>0</v>
      </c>
    </row>
    <row r="126" spans="1:19" x14ac:dyDescent="0.2">
      <c r="A126" s="146" t="s">
        <v>197</v>
      </c>
      <c r="B126" s="147" t="s">
        <v>198</v>
      </c>
      <c r="C126" s="148">
        <f>[13]B!C522</f>
        <v>3546</v>
      </c>
      <c r="D126" s="148">
        <f>[13]B!D522</f>
        <v>3522</v>
      </c>
      <c r="E126" s="148">
        <f>[13]B!E522</f>
        <v>3522</v>
      </c>
      <c r="F126" s="464">
        <f>[13]B!F522</f>
        <v>0</v>
      </c>
      <c r="G126" s="465">
        <f>[13]B!G522</f>
        <v>24</v>
      </c>
      <c r="H126" s="148">
        <f>[13]B!AA522</f>
        <v>1065</v>
      </c>
      <c r="I126" s="148">
        <f>[13]B!AB522</f>
        <v>985</v>
      </c>
      <c r="J126" s="148">
        <f>[13]B!AC522</f>
        <v>1496</v>
      </c>
      <c r="K126" s="148">
        <f>[13]B!AD522</f>
        <v>0</v>
      </c>
      <c r="L126" s="148">
        <f>[13]B!AE522</f>
        <v>0</v>
      </c>
      <c r="M126" s="465">
        <f>[13]B!AF522</f>
        <v>0</v>
      </c>
      <c r="N126" s="148">
        <f>[13]B!AG522</f>
        <v>0</v>
      </c>
      <c r="O126" s="148">
        <f>[13]B!AH522</f>
        <v>0</v>
      </c>
      <c r="P126" s="148">
        <f>[13]B!AI522</f>
        <v>314</v>
      </c>
      <c r="Q126" s="464">
        <f>[13]B!AJ522</f>
        <v>0</v>
      </c>
      <c r="R126" s="149"/>
      <c r="S126" s="145">
        <f>[13]B!$AL$522</f>
        <v>21356380</v>
      </c>
    </row>
    <row r="127" spans="1:19" x14ac:dyDescent="0.2">
      <c r="A127" s="586" t="s">
        <v>199</v>
      </c>
      <c r="B127" s="4" t="s">
        <v>200</v>
      </c>
      <c r="C127" s="150">
        <f>SUM(C128:C130)</f>
        <v>6130</v>
      </c>
      <c r="D127" s="151">
        <f>SUM(D128:D130)</f>
        <v>6118</v>
      </c>
      <c r="E127" s="151">
        <f t="shared" ref="E127:P127" si="1">SUM(E128:E130)</f>
        <v>6118</v>
      </c>
      <c r="F127" s="466">
        <f t="shared" si="1"/>
        <v>0</v>
      </c>
      <c r="G127" s="154">
        <f t="shared" si="1"/>
        <v>12</v>
      </c>
      <c r="H127" s="151">
        <f t="shared" si="1"/>
        <v>860</v>
      </c>
      <c r="I127" s="151">
        <f t="shared" si="1"/>
        <v>3957</v>
      </c>
      <c r="J127" s="151">
        <f t="shared" si="1"/>
        <v>1313</v>
      </c>
      <c r="K127" s="151">
        <f t="shared" si="1"/>
        <v>0</v>
      </c>
      <c r="L127" s="151">
        <f t="shared" si="1"/>
        <v>0</v>
      </c>
      <c r="M127" s="467">
        <f t="shared" si="1"/>
        <v>0</v>
      </c>
      <c r="N127" s="151">
        <f t="shared" si="1"/>
        <v>0</v>
      </c>
      <c r="O127" s="151">
        <f t="shared" si="1"/>
        <v>0</v>
      </c>
      <c r="P127" s="151">
        <f t="shared" si="1"/>
        <v>63</v>
      </c>
      <c r="Q127" s="155">
        <f>SUM(Q128:Q130)</f>
        <v>0</v>
      </c>
      <c r="R127" s="156">
        <v>0</v>
      </c>
      <c r="S127" s="157">
        <f>SUM(S128:S130)</f>
        <v>109333680</v>
      </c>
    </row>
    <row r="128" spans="1:19" x14ac:dyDescent="0.2">
      <c r="A128" s="586"/>
      <c r="B128" s="158" t="s">
        <v>201</v>
      </c>
      <c r="C128" s="137">
        <f>[13]B!C582</f>
        <v>3319</v>
      </c>
      <c r="D128" s="137">
        <f>[13]B!D582</f>
        <v>3308</v>
      </c>
      <c r="E128" s="137">
        <f>[13]B!E582</f>
        <v>3308</v>
      </c>
      <c r="F128" s="460">
        <f>[13]B!F582</f>
        <v>0</v>
      </c>
      <c r="G128" s="461">
        <f>[13]B!G582</f>
        <v>11</v>
      </c>
      <c r="H128" s="137">
        <f>[13]B!AA582</f>
        <v>693</v>
      </c>
      <c r="I128" s="137">
        <f>[13]B!AB582</f>
        <v>2094</v>
      </c>
      <c r="J128" s="137">
        <f>[13]B!AC582</f>
        <v>532</v>
      </c>
      <c r="K128" s="137">
        <f>[13]B!AD582</f>
        <v>0</v>
      </c>
      <c r="L128" s="137">
        <f>[13]B!AE582</f>
        <v>0</v>
      </c>
      <c r="M128" s="461">
        <f>[13]B!AF582</f>
        <v>0</v>
      </c>
      <c r="N128" s="137">
        <f>[13]B!AG582</f>
        <v>0</v>
      </c>
      <c r="O128" s="137">
        <f>[13]B!AH582</f>
        <v>0</v>
      </c>
      <c r="P128" s="137">
        <f>[13]B!AI582</f>
        <v>12</v>
      </c>
      <c r="Q128" s="460">
        <f>[13]B!AJ582</f>
        <v>0</v>
      </c>
      <c r="R128" s="138"/>
      <c r="S128" s="139">
        <f>[13]B!$AL$582</f>
        <v>14312640</v>
      </c>
    </row>
    <row r="129" spans="1:19" x14ac:dyDescent="0.2">
      <c r="A129" s="586"/>
      <c r="B129" s="547" t="s">
        <v>202</v>
      </c>
      <c r="C129" s="142">
        <f>[13]B!C602</f>
        <v>19</v>
      </c>
      <c r="D129" s="142">
        <f>[13]B!D602</f>
        <v>19</v>
      </c>
      <c r="E129" s="142">
        <f>[13]B!E602</f>
        <v>19</v>
      </c>
      <c r="F129" s="462">
        <f>[13]B!F602</f>
        <v>0</v>
      </c>
      <c r="G129" s="463">
        <f>[13]B!G602</f>
        <v>0</v>
      </c>
      <c r="H129" s="142">
        <f>[13]B!AA602</f>
        <v>1</v>
      </c>
      <c r="I129" s="142">
        <f>[13]B!AB602</f>
        <v>18</v>
      </c>
      <c r="J129" s="142">
        <f>[13]B!AC602</f>
        <v>0</v>
      </c>
      <c r="K129" s="142">
        <f>[13]B!AD602</f>
        <v>0</v>
      </c>
      <c r="L129" s="142">
        <f>[13]B!AE602</f>
        <v>0</v>
      </c>
      <c r="M129" s="463">
        <f>[13]B!AF602</f>
        <v>0</v>
      </c>
      <c r="N129" s="142">
        <f>[13]B!AG602</f>
        <v>0</v>
      </c>
      <c r="O129" s="142">
        <f>[13]B!AH602</f>
        <v>0</v>
      </c>
      <c r="P129" s="142">
        <f>[13]B!AI602</f>
        <v>4</v>
      </c>
      <c r="Q129" s="462">
        <f>[13]B!AJ602</f>
        <v>0</v>
      </c>
      <c r="R129" s="143"/>
      <c r="S129" s="144">
        <f>[13]B!$AL$602</f>
        <v>66740</v>
      </c>
    </row>
    <row r="130" spans="1:19" x14ac:dyDescent="0.2">
      <c r="A130" s="587"/>
      <c r="B130" s="161" t="s">
        <v>203</v>
      </c>
      <c r="C130" s="162">
        <f>[13]B!C650</f>
        <v>2792</v>
      </c>
      <c r="D130" s="162">
        <f>[13]B!D650</f>
        <v>2791</v>
      </c>
      <c r="E130" s="162">
        <f>[13]B!E650</f>
        <v>2791</v>
      </c>
      <c r="F130" s="468">
        <f>[13]B!F650</f>
        <v>0</v>
      </c>
      <c r="G130" s="469">
        <f>[13]B!G650</f>
        <v>1</v>
      </c>
      <c r="H130" s="162">
        <f>[13]B!AA650</f>
        <v>166</v>
      </c>
      <c r="I130" s="162">
        <f>[13]B!AB650</f>
        <v>1845</v>
      </c>
      <c r="J130" s="162">
        <f>[13]B!AC650</f>
        <v>781</v>
      </c>
      <c r="K130" s="162">
        <f>[13]B!AD650</f>
        <v>0</v>
      </c>
      <c r="L130" s="162">
        <f>[13]B!AE650</f>
        <v>0</v>
      </c>
      <c r="M130" s="469">
        <f>[13]B!AF650</f>
        <v>0</v>
      </c>
      <c r="N130" s="162">
        <f>[13]B!AG650</f>
        <v>0</v>
      </c>
      <c r="O130" s="162">
        <f>[13]B!AH650</f>
        <v>0</v>
      </c>
      <c r="P130" s="162">
        <f>[13]B!AI650</f>
        <v>47</v>
      </c>
      <c r="Q130" s="468">
        <f>[13]B!AJ650</f>
        <v>0</v>
      </c>
      <c r="R130" s="163"/>
      <c r="S130" s="470">
        <f>[13]B!$AL$650</f>
        <v>94954300</v>
      </c>
    </row>
    <row r="131" spans="1:19" x14ac:dyDescent="0.2">
      <c r="A131" s="135" t="s">
        <v>204</v>
      </c>
      <c r="B131" s="136" t="s">
        <v>205</v>
      </c>
      <c r="C131" s="137">
        <f>[13]B!C660</f>
        <v>171</v>
      </c>
      <c r="D131" s="137">
        <f>[13]B!D660</f>
        <v>161</v>
      </c>
      <c r="E131" s="137">
        <f>[13]B!E660</f>
        <v>161</v>
      </c>
      <c r="F131" s="460">
        <f>[13]B!F660</f>
        <v>0</v>
      </c>
      <c r="G131" s="461">
        <f>[13]B!G660</f>
        <v>10</v>
      </c>
      <c r="H131" s="137">
        <f>[13]B!AA660</f>
        <v>1</v>
      </c>
      <c r="I131" s="137">
        <f>[13]B!AB660</f>
        <v>0</v>
      </c>
      <c r="J131" s="137">
        <f>[13]B!AC660</f>
        <v>170</v>
      </c>
      <c r="K131" s="137">
        <f>[13]B!AD660</f>
        <v>0</v>
      </c>
      <c r="L131" s="137">
        <f>[13]B!AE660</f>
        <v>0</v>
      </c>
      <c r="M131" s="461">
        <f>[13]B!AF660</f>
        <v>0</v>
      </c>
      <c r="N131" s="137">
        <f>[13]B!AG660</f>
        <v>0</v>
      </c>
      <c r="O131" s="137">
        <f>[13]B!AH660</f>
        <v>0</v>
      </c>
      <c r="P131" s="137">
        <f>[13]B!AI660</f>
        <v>0</v>
      </c>
      <c r="Q131" s="460">
        <f>[13]B!AJ660</f>
        <v>0</v>
      </c>
      <c r="R131" s="138"/>
      <c r="S131" s="159">
        <f>[13]B!$AL$660</f>
        <v>361870</v>
      </c>
    </row>
    <row r="132" spans="1:19" s="166" customFormat="1" x14ac:dyDescent="0.2">
      <c r="A132" s="140" t="s">
        <v>206</v>
      </c>
      <c r="B132" s="549" t="s">
        <v>207</v>
      </c>
      <c r="C132" s="142">
        <f>[13]B!C721</f>
        <v>71</v>
      </c>
      <c r="D132" s="142">
        <f>[13]B!D721</f>
        <v>71</v>
      </c>
      <c r="E132" s="142">
        <f>[13]B!E721</f>
        <v>71</v>
      </c>
      <c r="F132" s="462">
        <f>[13]B!F721</f>
        <v>0</v>
      </c>
      <c r="G132" s="463">
        <f>[13]B!G721</f>
        <v>0</v>
      </c>
      <c r="H132" s="142">
        <f>[13]B!AA721</f>
        <v>21</v>
      </c>
      <c r="I132" s="142">
        <f>[13]B!AB721</f>
        <v>24</v>
      </c>
      <c r="J132" s="142">
        <f>[13]B!AC721</f>
        <v>26</v>
      </c>
      <c r="K132" s="142">
        <f>[13]B!AD721</f>
        <v>0</v>
      </c>
      <c r="L132" s="142">
        <f>[13]B!AE721</f>
        <v>0</v>
      </c>
      <c r="M132" s="463">
        <f>[13]B!AF721</f>
        <v>0</v>
      </c>
      <c r="N132" s="142">
        <f>[13]B!AG721</f>
        <v>0</v>
      </c>
      <c r="O132" s="142">
        <f>[13]B!AH721</f>
        <v>0</v>
      </c>
      <c r="P132" s="142">
        <f>[13]B!AI721</f>
        <v>22</v>
      </c>
      <c r="Q132" s="462">
        <f>[13]B!AJ721</f>
        <v>0</v>
      </c>
      <c r="R132" s="143"/>
      <c r="S132" s="165">
        <f>[13]B!$AL$721</f>
        <v>151070</v>
      </c>
    </row>
    <row r="133" spans="1:19" x14ac:dyDescent="0.2">
      <c r="A133" s="140" t="s">
        <v>208</v>
      </c>
      <c r="B133" s="549" t="s">
        <v>209</v>
      </c>
      <c r="C133" s="148">
        <f>[13]B!C764</f>
        <v>2789</v>
      </c>
      <c r="D133" s="148">
        <f>[13]B!D764</f>
        <v>2781</v>
      </c>
      <c r="E133" s="148">
        <f>[13]B!E764</f>
        <v>2781</v>
      </c>
      <c r="F133" s="464">
        <f>[13]B!F764</f>
        <v>0</v>
      </c>
      <c r="G133" s="465">
        <f>[13]B!G764</f>
        <v>8</v>
      </c>
      <c r="H133" s="148">
        <f>[13]B!AA764</f>
        <v>245</v>
      </c>
      <c r="I133" s="148">
        <f>[13]B!AB764</f>
        <v>1786</v>
      </c>
      <c r="J133" s="148">
        <f>[13]B!AC764</f>
        <v>758</v>
      </c>
      <c r="K133" s="148">
        <f>[13]B!AD764</f>
        <v>0</v>
      </c>
      <c r="L133" s="148">
        <f>[13]B!AE764</f>
        <v>0</v>
      </c>
      <c r="M133" s="465">
        <f>[13]B!AF764</f>
        <v>0</v>
      </c>
      <c r="N133" s="148">
        <f>[13]B!AG764</f>
        <v>0</v>
      </c>
      <c r="O133" s="148">
        <f>[13]B!AH764</f>
        <v>0</v>
      </c>
      <c r="P133" s="148">
        <f>[13]B!AI764</f>
        <v>6</v>
      </c>
      <c r="Q133" s="464">
        <f>[13]B!AJ764</f>
        <v>0</v>
      </c>
      <c r="R133" s="149"/>
      <c r="S133" s="144">
        <f>[13]B!$AL$764</f>
        <v>4991420</v>
      </c>
    </row>
    <row r="134" spans="1:19" s="3" customFormat="1" x14ac:dyDescent="0.2">
      <c r="A134" s="584" t="s">
        <v>210</v>
      </c>
      <c r="B134" s="585"/>
      <c r="C134" s="167">
        <f t="shared" ref="C134:P134" si="2">+C135+C136+C137+C138+C142+C143</f>
        <v>4983</v>
      </c>
      <c r="D134" s="168">
        <f t="shared" si="2"/>
        <v>4943</v>
      </c>
      <c r="E134" s="151">
        <f t="shared" si="2"/>
        <v>4943</v>
      </c>
      <c r="F134" s="466">
        <f t="shared" si="2"/>
        <v>0</v>
      </c>
      <c r="G134" s="154">
        <f t="shared" si="2"/>
        <v>40</v>
      </c>
      <c r="H134" s="151">
        <f t="shared" si="2"/>
        <v>826</v>
      </c>
      <c r="I134" s="151">
        <f t="shared" si="2"/>
        <v>1555</v>
      </c>
      <c r="J134" s="151">
        <f t="shared" si="2"/>
        <v>2602</v>
      </c>
      <c r="K134" s="151">
        <f t="shared" si="2"/>
        <v>27</v>
      </c>
      <c r="L134" s="151">
        <f t="shared" si="2"/>
        <v>0</v>
      </c>
      <c r="M134" s="467">
        <f t="shared" si="2"/>
        <v>0</v>
      </c>
      <c r="N134" s="151">
        <f t="shared" si="2"/>
        <v>0</v>
      </c>
      <c r="O134" s="172">
        <f t="shared" si="2"/>
        <v>0</v>
      </c>
      <c r="P134" s="172">
        <f t="shared" si="2"/>
        <v>105</v>
      </c>
      <c r="Q134" s="471">
        <f>+Q135+Q136+Q137+Q138+Q142+Q143</f>
        <v>0</v>
      </c>
      <c r="R134" s="173">
        <f>+R135+R136+R137</f>
        <v>0</v>
      </c>
      <c r="S134" s="157">
        <f>+S135+S136+S137+S138+S142</f>
        <v>94835750</v>
      </c>
    </row>
    <row r="135" spans="1:19" x14ac:dyDescent="0.2">
      <c r="A135" s="135" t="s">
        <v>211</v>
      </c>
      <c r="B135" s="174" t="s">
        <v>212</v>
      </c>
      <c r="C135" s="137">
        <f>[13]B!C824</f>
        <v>2986</v>
      </c>
      <c r="D135" s="137">
        <f>[13]B!D824</f>
        <v>2983</v>
      </c>
      <c r="E135" s="137">
        <f>[13]B!E824</f>
        <v>2983</v>
      </c>
      <c r="F135" s="460">
        <f>[13]B!F824</f>
        <v>0</v>
      </c>
      <c r="G135" s="461">
        <f>[13]B!G824</f>
        <v>3</v>
      </c>
      <c r="H135" s="175">
        <f>[13]B!AA824</f>
        <v>355</v>
      </c>
      <c r="I135" s="175">
        <f>[13]B!AB824</f>
        <v>722</v>
      </c>
      <c r="J135" s="175">
        <f>[13]B!AC824</f>
        <v>1909</v>
      </c>
      <c r="K135" s="175">
        <f>[13]B!AD824</f>
        <v>24</v>
      </c>
      <c r="L135" s="175">
        <f>[13]B!AE824</f>
        <v>0</v>
      </c>
      <c r="M135" s="472">
        <f>[13]B!AF824</f>
        <v>0</v>
      </c>
      <c r="N135" s="175">
        <f>[13]B!AG824</f>
        <v>0</v>
      </c>
      <c r="O135" s="175">
        <f>[13]B!AH824</f>
        <v>0</v>
      </c>
      <c r="P135" s="175">
        <f>[13]B!AI824</f>
        <v>0</v>
      </c>
      <c r="Q135" s="473">
        <f>[13]B!AJ824</f>
        <v>0</v>
      </c>
      <c r="R135" s="176"/>
      <c r="S135" s="139">
        <f>[13]B!$AL$824</f>
        <v>34444300</v>
      </c>
    </row>
    <row r="136" spans="1:19" x14ac:dyDescent="0.2">
      <c r="A136" s="146" t="s">
        <v>213</v>
      </c>
      <c r="B136" s="177" t="s">
        <v>214</v>
      </c>
      <c r="C136" s="142">
        <f>[13]B!C847</f>
        <v>1</v>
      </c>
      <c r="D136" s="142">
        <f>[13]B!D847</f>
        <v>1</v>
      </c>
      <c r="E136" s="142">
        <f>[13]B!E847</f>
        <v>1</v>
      </c>
      <c r="F136" s="462">
        <f>[13]B!F847</f>
        <v>0</v>
      </c>
      <c r="G136" s="463">
        <f>[13]B!G847</f>
        <v>0</v>
      </c>
      <c r="H136" s="178">
        <f>[13]B!AA847</f>
        <v>0</v>
      </c>
      <c r="I136" s="178">
        <f>[13]B!AB847</f>
        <v>1</v>
      </c>
      <c r="J136" s="178">
        <f>[13]B!AC847</f>
        <v>0</v>
      </c>
      <c r="K136" s="178">
        <f>[13]B!AD847</f>
        <v>0</v>
      </c>
      <c r="L136" s="178">
        <f>[13]B!AE847</f>
        <v>0</v>
      </c>
      <c r="M136" s="474">
        <f>[13]B!AF847</f>
        <v>0</v>
      </c>
      <c r="N136" s="178">
        <f>[13]B!AG847</f>
        <v>0</v>
      </c>
      <c r="O136" s="178">
        <f>[13]B!AH847</f>
        <v>0</v>
      </c>
      <c r="P136" s="178">
        <f>[13]B!AI847</f>
        <v>0</v>
      </c>
      <c r="Q136" s="475">
        <f>[13]B!AJ847</f>
        <v>0</v>
      </c>
      <c r="R136" s="179"/>
      <c r="S136" s="144">
        <f>[13]B!$AL$847</f>
        <v>29690</v>
      </c>
    </row>
    <row r="137" spans="1:19" x14ac:dyDescent="0.2">
      <c r="A137" s="554" t="s">
        <v>215</v>
      </c>
      <c r="B137" s="181" t="s">
        <v>216</v>
      </c>
      <c r="C137" s="148">
        <f>[13]B!C877</f>
        <v>431</v>
      </c>
      <c r="D137" s="148">
        <f>[13]B!D877</f>
        <v>422</v>
      </c>
      <c r="E137" s="148">
        <f>[13]B!E877</f>
        <v>422</v>
      </c>
      <c r="F137" s="464">
        <f>[13]B!F877</f>
        <v>0</v>
      </c>
      <c r="G137" s="465">
        <f>[13]B!G877</f>
        <v>9</v>
      </c>
      <c r="H137" s="182">
        <f>[13]B!AA877</f>
        <v>76</v>
      </c>
      <c r="I137" s="182">
        <f>[13]B!AB877</f>
        <v>64</v>
      </c>
      <c r="J137" s="182">
        <f>[13]B!AC877</f>
        <v>291</v>
      </c>
      <c r="K137" s="182">
        <f>[13]B!AD877</f>
        <v>3</v>
      </c>
      <c r="L137" s="182">
        <f>[13]B!AE877</f>
        <v>0</v>
      </c>
      <c r="M137" s="476">
        <f>[13]B!AF877</f>
        <v>0</v>
      </c>
      <c r="N137" s="182">
        <f>[13]B!AG877</f>
        <v>0</v>
      </c>
      <c r="O137" s="182">
        <f>[13]B!AH877</f>
        <v>0</v>
      </c>
      <c r="P137" s="182">
        <f>[13]B!AI877</f>
        <v>94</v>
      </c>
      <c r="Q137" s="477">
        <f>[13]B!AJ877</f>
        <v>0</v>
      </c>
      <c r="R137" s="183"/>
      <c r="S137" s="470">
        <f>[13]B!$AL$877</f>
        <v>28437260</v>
      </c>
    </row>
    <row r="138" spans="1:19" x14ac:dyDescent="0.2">
      <c r="A138" s="588" t="s">
        <v>193</v>
      </c>
      <c r="B138" s="174" t="s">
        <v>217</v>
      </c>
      <c r="C138" s="184">
        <f>SUM(C139:C141)</f>
        <v>1533</v>
      </c>
      <c r="D138" s="43">
        <f>SUM(D139:D141)</f>
        <v>1505</v>
      </c>
      <c r="E138" s="43">
        <f t="shared" ref="E138:P138" si="3">SUM(E139:E141)</f>
        <v>1505</v>
      </c>
      <c r="F138" s="30">
        <f t="shared" si="3"/>
        <v>0</v>
      </c>
      <c r="G138" s="187">
        <f t="shared" si="3"/>
        <v>28</v>
      </c>
      <c r="H138" s="478">
        <f t="shared" si="3"/>
        <v>390</v>
      </c>
      <c r="I138" s="478">
        <f t="shared" si="3"/>
        <v>741</v>
      </c>
      <c r="J138" s="478">
        <f t="shared" si="3"/>
        <v>402</v>
      </c>
      <c r="K138" s="478">
        <f t="shared" si="3"/>
        <v>0</v>
      </c>
      <c r="L138" s="478">
        <f t="shared" si="3"/>
        <v>0</v>
      </c>
      <c r="M138" s="479">
        <f t="shared" si="3"/>
        <v>0</v>
      </c>
      <c r="N138" s="478">
        <f>SUM(N139:N141)</f>
        <v>0</v>
      </c>
      <c r="O138" s="193">
        <f t="shared" si="3"/>
        <v>0</v>
      </c>
      <c r="P138" s="193">
        <f t="shared" si="3"/>
        <v>1</v>
      </c>
      <c r="Q138" s="480">
        <f>SUM(Q139:Q141)</f>
        <v>0</v>
      </c>
      <c r="R138" s="194">
        <f>SUM(R139:R142)</f>
        <v>0</v>
      </c>
      <c r="S138" s="481">
        <f>SUM(S139:S141)</f>
        <v>31924500</v>
      </c>
    </row>
    <row r="139" spans="1:19" x14ac:dyDescent="0.2">
      <c r="A139" s="588"/>
      <c r="B139" s="195" t="s">
        <v>218</v>
      </c>
      <c r="C139" s="137">
        <f>[13]B!C902-[13]B!C879-[13]B!C880</f>
        <v>1265</v>
      </c>
      <c r="D139" s="137">
        <f>[13]B!D902-[13]B!D879-[13]B!D880</f>
        <v>1247</v>
      </c>
      <c r="E139" s="137">
        <f>[13]B!E902-[13]B!E879-[13]B!E880</f>
        <v>1247</v>
      </c>
      <c r="F139" s="460">
        <f>[13]B!F902-[13]B!F879-[13]B!F880</f>
        <v>0</v>
      </c>
      <c r="G139" s="461">
        <f>[13]B!G902-[13]B!G879-[13]B!G880</f>
        <v>18</v>
      </c>
      <c r="H139" s="175">
        <f>[13]B!AA902-[13]B!AA879-[13]B!AA880</f>
        <v>326</v>
      </c>
      <c r="I139" s="175">
        <f>[13]B!AB902-[13]B!AB879-[13]B!AB880</f>
        <v>670</v>
      </c>
      <c r="J139" s="175">
        <f>[13]B!AC902-[13]B!AC879-[13]B!AC880</f>
        <v>269</v>
      </c>
      <c r="K139" s="175">
        <f>[13]B!AD902-[13]B!AD879-[13]B!AD880</f>
        <v>0</v>
      </c>
      <c r="L139" s="175">
        <f>[13]B!AE902-[13]B!AE879-[13]B!AE880</f>
        <v>0</v>
      </c>
      <c r="M139" s="472">
        <f>[13]B!AF902-[13]B!AF879-[13]B!AF880</f>
        <v>0</v>
      </c>
      <c r="N139" s="175">
        <f>[13]B!AG902-[13]B!AG879-[13]B!AG880</f>
        <v>0</v>
      </c>
      <c r="O139" s="175">
        <f>[13]B!AH902-[13]B!AH879-[13]B!AH880</f>
        <v>0</v>
      </c>
      <c r="P139" s="175">
        <f>[13]B!AI902-[13]B!AI879-[13]B!AI880</f>
        <v>0</v>
      </c>
      <c r="Q139" s="473">
        <f>[13]B!AJ902-[13]B!AJ879-[13]B!AJ880</f>
        <v>0</v>
      </c>
      <c r="R139" s="176"/>
      <c r="S139" s="139">
        <f>[13]B!$AL$902-[13]B!$AL$879-[13]B!$AL$880</f>
        <v>25799580</v>
      </c>
    </row>
    <row r="140" spans="1:19" x14ac:dyDescent="0.2">
      <c r="A140" s="588"/>
      <c r="B140" s="195" t="s">
        <v>219</v>
      </c>
      <c r="C140" s="142">
        <f>[13]B!C879</f>
        <v>0</v>
      </c>
      <c r="D140" s="142">
        <f>[13]B!D879</f>
        <v>0</v>
      </c>
      <c r="E140" s="142">
        <f>[13]B!E879</f>
        <v>0</v>
      </c>
      <c r="F140" s="462">
        <f>[13]B!F879</f>
        <v>0</v>
      </c>
      <c r="G140" s="463">
        <f>[13]B!G879</f>
        <v>0</v>
      </c>
      <c r="H140" s="178">
        <f>[13]B!AA879</f>
        <v>0</v>
      </c>
      <c r="I140" s="178">
        <f>[13]B!AB879</f>
        <v>0</v>
      </c>
      <c r="J140" s="178">
        <f>[13]B!AC879</f>
        <v>0</v>
      </c>
      <c r="K140" s="178">
        <f>[13]B!AD879</f>
        <v>0</v>
      </c>
      <c r="L140" s="178">
        <f>[13]B!AE879</f>
        <v>0</v>
      </c>
      <c r="M140" s="474">
        <f>[13]B!AF879</f>
        <v>0</v>
      </c>
      <c r="N140" s="178">
        <f>[13]B!AG879</f>
        <v>0</v>
      </c>
      <c r="O140" s="178">
        <f>[13]B!AH879</f>
        <v>0</v>
      </c>
      <c r="P140" s="178">
        <f>[13]B!AI879</f>
        <v>0</v>
      </c>
      <c r="Q140" s="475">
        <f>[13]B!AJ879</f>
        <v>0</v>
      </c>
      <c r="R140" s="179"/>
      <c r="S140" s="144">
        <f>[13]B!$AL$879</f>
        <v>0</v>
      </c>
    </row>
    <row r="141" spans="1:19" x14ac:dyDescent="0.2">
      <c r="A141" s="588"/>
      <c r="B141" s="196" t="s">
        <v>220</v>
      </c>
      <c r="C141" s="148">
        <f>[13]B!C880</f>
        <v>268</v>
      </c>
      <c r="D141" s="148">
        <f>[13]B!D880</f>
        <v>258</v>
      </c>
      <c r="E141" s="148">
        <f>[13]B!E880</f>
        <v>258</v>
      </c>
      <c r="F141" s="464">
        <f>[13]B!F880</f>
        <v>0</v>
      </c>
      <c r="G141" s="465">
        <f>[13]B!G880</f>
        <v>10</v>
      </c>
      <c r="H141" s="182">
        <f>[13]B!AA880</f>
        <v>64</v>
      </c>
      <c r="I141" s="182">
        <f>[13]B!AB880</f>
        <v>71</v>
      </c>
      <c r="J141" s="182">
        <f>[13]B!AC880</f>
        <v>133</v>
      </c>
      <c r="K141" s="182">
        <f>[13]B!AD880</f>
        <v>0</v>
      </c>
      <c r="L141" s="182">
        <f>[13]B!AE880</f>
        <v>0</v>
      </c>
      <c r="M141" s="476">
        <f>[13]B!AF880</f>
        <v>0</v>
      </c>
      <c r="N141" s="182">
        <f>[13]B!AG880</f>
        <v>0</v>
      </c>
      <c r="O141" s="182">
        <f>[13]B!AH880</f>
        <v>0</v>
      </c>
      <c r="P141" s="182">
        <f>[13]B!AI880</f>
        <v>1</v>
      </c>
      <c r="Q141" s="477">
        <f>[13]B!AJ880</f>
        <v>0</v>
      </c>
      <c r="R141" s="183"/>
      <c r="S141" s="470">
        <f>[13]B!$AL$880</f>
        <v>6124920</v>
      </c>
    </row>
    <row r="142" spans="1:19" x14ac:dyDescent="0.2">
      <c r="A142" s="135" t="s">
        <v>195</v>
      </c>
      <c r="B142" s="197" t="s">
        <v>221</v>
      </c>
      <c r="C142" s="198">
        <f>[13]B!C944</f>
        <v>0</v>
      </c>
      <c r="D142" s="198">
        <f>[13]B!D944</f>
        <v>0</v>
      </c>
      <c r="E142" s="198">
        <f>[13]B!E944</f>
        <v>0</v>
      </c>
      <c r="F142" s="482">
        <f>[13]B!F944</f>
        <v>0</v>
      </c>
      <c r="G142" s="483">
        <f>[13]B!G944</f>
        <v>0</v>
      </c>
      <c r="H142" s="199">
        <f>[13]B!AA944</f>
        <v>0</v>
      </c>
      <c r="I142" s="199">
        <f>[13]B!AB944</f>
        <v>0</v>
      </c>
      <c r="J142" s="199">
        <f>[13]B!AC944</f>
        <v>0</v>
      </c>
      <c r="K142" s="199">
        <f>[13]B!AD944</f>
        <v>0</v>
      </c>
      <c r="L142" s="199">
        <f>[13]B!AE944</f>
        <v>0</v>
      </c>
      <c r="M142" s="484">
        <f>[13]B!AF944</f>
        <v>0</v>
      </c>
      <c r="N142" s="199">
        <f>[13]B!AG944</f>
        <v>0</v>
      </c>
      <c r="O142" s="199">
        <f>[13]B!AH944</f>
        <v>0</v>
      </c>
      <c r="P142" s="199">
        <f>[13]B!AI944</f>
        <v>10</v>
      </c>
      <c r="Q142" s="485">
        <f>[13]B!AJ944</f>
        <v>0</v>
      </c>
      <c r="R142" s="200"/>
      <c r="S142" s="139">
        <f>[13]B!$AL$944</f>
        <v>0</v>
      </c>
    </row>
    <row r="143" spans="1:19" s="203" customFormat="1" x14ac:dyDescent="0.2">
      <c r="A143" s="146"/>
      <c r="B143" s="201" t="s">
        <v>222</v>
      </c>
      <c r="C143" s="148">
        <f>[13]B!C988</f>
        <v>32</v>
      </c>
      <c r="D143" s="148">
        <f>[13]B!D988</f>
        <v>32</v>
      </c>
      <c r="E143" s="148">
        <f>[13]B!E988</f>
        <v>32</v>
      </c>
      <c r="F143" s="464">
        <f>[13]B!F988</f>
        <v>0</v>
      </c>
      <c r="G143" s="465">
        <f>[13]B!G988</f>
        <v>0</v>
      </c>
      <c r="H143" s="182">
        <f>[13]B!AA988</f>
        <v>5</v>
      </c>
      <c r="I143" s="182">
        <f>[13]B!AB988</f>
        <v>27</v>
      </c>
      <c r="J143" s="182">
        <f>[13]B!AC988</f>
        <v>0</v>
      </c>
      <c r="K143" s="182">
        <f>[13]B!AD988</f>
        <v>0</v>
      </c>
      <c r="L143" s="182">
        <f>[13]B!AE988</f>
        <v>0</v>
      </c>
      <c r="M143" s="476">
        <f>[13]B!AF988</f>
        <v>0</v>
      </c>
      <c r="N143" s="182">
        <f>[13]B!AG988</f>
        <v>0</v>
      </c>
      <c r="O143" s="182">
        <f>[13]B!AH988</f>
        <v>0</v>
      </c>
      <c r="P143" s="182">
        <f>[13]B!AI988</f>
        <v>0</v>
      </c>
      <c r="Q143" s="477">
        <f>[13]B!AJ988</f>
        <v>0</v>
      </c>
      <c r="R143" s="149"/>
      <c r="S143" s="486"/>
    </row>
    <row r="144" spans="1:19" s="203" customFormat="1" x14ac:dyDescent="0.2">
      <c r="A144" s="589" t="s">
        <v>223</v>
      </c>
      <c r="B144" s="590"/>
      <c r="C144" s="137">
        <f>[13]B!C671</f>
        <v>6994</v>
      </c>
      <c r="D144" s="137">
        <f>[13]B!D671</f>
        <v>6887</v>
      </c>
      <c r="E144" s="137">
        <f>[13]B!E671</f>
        <v>6833</v>
      </c>
      <c r="F144" s="460">
        <f>[13]B!F671</f>
        <v>54</v>
      </c>
      <c r="G144" s="461">
        <f>[13]B!G671</f>
        <v>107</v>
      </c>
      <c r="H144" s="175">
        <f>[13]B!AA671</f>
        <v>3916</v>
      </c>
      <c r="I144" s="175">
        <f>[13]B!AB671</f>
        <v>1638</v>
      </c>
      <c r="J144" s="175">
        <f>[13]B!AC671</f>
        <v>1440</v>
      </c>
      <c r="K144" s="175">
        <f>[13]B!AD671</f>
        <v>0</v>
      </c>
      <c r="L144" s="175">
        <f>[13]B!AE671</f>
        <v>0</v>
      </c>
      <c r="M144" s="472">
        <f>[13]B!AF671</f>
        <v>0</v>
      </c>
      <c r="N144" s="175">
        <f>[13]B!AG671</f>
        <v>0</v>
      </c>
      <c r="O144" s="175">
        <f>[13]B!AH671</f>
        <v>0</v>
      </c>
      <c r="P144" s="175">
        <f>[13]B!AI671</f>
        <v>0</v>
      </c>
      <c r="Q144" s="473">
        <f>[13]B!AJ671</f>
        <v>0</v>
      </c>
      <c r="R144" s="138"/>
      <c r="S144" s="487"/>
    </row>
    <row r="145" spans="1:24" s="3" customFormat="1" x14ac:dyDescent="0.2">
      <c r="A145" s="591" t="s">
        <v>224</v>
      </c>
      <c r="B145" s="592"/>
      <c r="C145" s="204">
        <f>[13]B!C1240</f>
        <v>0</v>
      </c>
      <c r="D145" s="204">
        <f>[13]B!D1240</f>
        <v>0</v>
      </c>
      <c r="E145" s="204">
        <f>[13]B!E1240</f>
        <v>0</v>
      </c>
      <c r="F145" s="488">
        <f>[13]B!F1240</f>
        <v>0</v>
      </c>
      <c r="G145" s="489">
        <f>[13]B!G1240</f>
        <v>0</v>
      </c>
      <c r="H145" s="205">
        <f>[13]B!AA1240</f>
        <v>0</v>
      </c>
      <c r="I145" s="205">
        <f>[13]B!AB1240</f>
        <v>0</v>
      </c>
      <c r="J145" s="205">
        <f>[13]B!AC1240</f>
        <v>0</v>
      </c>
      <c r="K145" s="205">
        <f>[13]B!AD1240</f>
        <v>0</v>
      </c>
      <c r="L145" s="205">
        <f>[13]B!AE1240</f>
        <v>0</v>
      </c>
      <c r="M145" s="490">
        <f>[13]B!AF1240</f>
        <v>0</v>
      </c>
      <c r="N145" s="205">
        <f>[13]B!AG1240</f>
        <v>0</v>
      </c>
      <c r="O145" s="205">
        <f>[13]B!AH1240</f>
        <v>0</v>
      </c>
      <c r="P145" s="205">
        <f>[13]B!AI1240</f>
        <v>2041</v>
      </c>
      <c r="Q145" s="491">
        <f>[13]B!AJ1240</f>
        <v>0</v>
      </c>
      <c r="R145" s="206"/>
      <c r="S145" s="207">
        <f>[13]B!$AL$1240</f>
        <v>0</v>
      </c>
      <c r="T145" s="106"/>
    </row>
    <row r="146" spans="1:24" x14ac:dyDescent="0.2">
      <c r="A146" s="3" t="s">
        <v>225</v>
      </c>
      <c r="C146" s="4"/>
      <c r="R146" s="208"/>
      <c r="U146" s="209"/>
    </row>
    <row r="147" spans="1:24" ht="14.25" customHeight="1" x14ac:dyDescent="0.2">
      <c r="A147" s="637" t="s">
        <v>226</v>
      </c>
      <c r="B147" s="638"/>
      <c r="C147" s="581" t="s">
        <v>157</v>
      </c>
      <c r="D147" s="613" t="s">
        <v>227</v>
      </c>
      <c r="E147" s="614"/>
      <c r="F147" s="614"/>
      <c r="G147" s="630"/>
      <c r="H147" s="631" t="s">
        <v>169</v>
      </c>
      <c r="I147" s="631"/>
      <c r="J147" s="632"/>
      <c r="K147" s="633" t="s">
        <v>170</v>
      </c>
      <c r="L147" s="633"/>
      <c r="M147" s="633"/>
      <c r="N147" s="621" t="s">
        <v>171</v>
      </c>
      <c r="O147" s="750" t="s">
        <v>172</v>
      </c>
      <c r="P147" s="751"/>
      <c r="Q147" s="593" t="s">
        <v>173</v>
      </c>
      <c r="R147" s="629" t="s">
        <v>7</v>
      </c>
      <c r="U147" s="209"/>
    </row>
    <row r="148" spans="1:24" ht="14.25" customHeight="1" x14ac:dyDescent="0.2">
      <c r="A148" s="637"/>
      <c r="B148" s="638"/>
      <c r="C148" s="582"/>
      <c r="D148" s="599" t="s">
        <v>175</v>
      </c>
      <c r="E148" s="613" t="s">
        <v>176</v>
      </c>
      <c r="F148" s="630"/>
      <c r="G148" s="644" t="s">
        <v>177</v>
      </c>
      <c r="H148" s="760" t="s">
        <v>178</v>
      </c>
      <c r="I148" s="760" t="s">
        <v>179</v>
      </c>
      <c r="J148" s="760" t="s">
        <v>180</v>
      </c>
      <c r="K148" s="762" t="s">
        <v>181</v>
      </c>
      <c r="L148" s="612" t="s">
        <v>182</v>
      </c>
      <c r="M148" s="626" t="s">
        <v>183</v>
      </c>
      <c r="N148" s="622"/>
      <c r="O148" s="759" t="s">
        <v>184</v>
      </c>
      <c r="P148" s="751" t="s">
        <v>185</v>
      </c>
      <c r="Q148" s="594"/>
      <c r="R148" s="629"/>
      <c r="U148" s="209"/>
    </row>
    <row r="149" spans="1:24" x14ac:dyDescent="0.2">
      <c r="A149" s="637"/>
      <c r="B149" s="638"/>
      <c r="C149" s="583"/>
      <c r="D149" s="600"/>
      <c r="E149" s="210" t="s">
        <v>186</v>
      </c>
      <c r="F149" s="131" t="s">
        <v>187</v>
      </c>
      <c r="G149" s="645"/>
      <c r="H149" s="761"/>
      <c r="I149" s="761"/>
      <c r="J149" s="761"/>
      <c r="K149" s="762"/>
      <c r="L149" s="612"/>
      <c r="M149" s="626"/>
      <c r="N149" s="623"/>
      <c r="O149" s="759"/>
      <c r="P149" s="751"/>
      <c r="Q149" s="595"/>
      <c r="R149" s="629"/>
      <c r="U149" s="209"/>
    </row>
    <row r="150" spans="1:24" x14ac:dyDescent="0.2">
      <c r="A150" s="640" t="s">
        <v>228</v>
      </c>
      <c r="B150" s="641"/>
      <c r="C150" s="211">
        <f>+[13]B!C997+[13]B!C1005+[13]B!C1014+[13]B!C1024+[13]B!C1031+[13]B!C1035+[13]B!C1039+[13]B!C1043+[13]B!C1051+[13]B!C1054+[13]B!C1057+[13]B!C1065</f>
        <v>0</v>
      </c>
      <c r="D150" s="212">
        <f>+[13]B!D997+[13]B!D1005+[13]B!D1014+[13]B!D1024+[13]B!D1031+[13]B!D1035+[13]B!D1039+[13]B!D1043+[13]B!D1051+[13]B!D1054+[13]B!D1057+[13]B!D1065</f>
        <v>0</v>
      </c>
      <c r="E150" s="212">
        <f>+[13]B!E997+[13]B!E1005+[13]B!E1014+[13]B!E1024+[13]B!E1031+[13]B!E1035+[13]B!E1039+[13]B!E1043+[13]B!E1051+[13]B!E1054+[13]B!E1057+[13]B!E1065</f>
        <v>0</v>
      </c>
      <c r="F150" s="212">
        <f>+[13]B!F997+[13]B!F1005+[13]B!F1014+[13]B!F1024+[13]B!F1031+[13]B!F1035+[13]B!F1039+[13]B!F1043+[13]B!F1051+[13]B!F1054+[13]B!F1057+[13]B!F1065</f>
        <v>0</v>
      </c>
      <c r="G150" s="212">
        <f>+[13]B!G997+[13]B!G1005+[13]B!G1014+[13]B!G1024+[13]B!G1031+[13]B!G1035+[13]B!G1039+[13]B!G1043+[13]B!G1051+[13]B!G1054+[13]B!G1057+[13]B!G1065</f>
        <v>0</v>
      </c>
      <c r="H150" s="212">
        <f>+[13]B!AA997+[13]B!AA1005+[13]B!AA1014+[13]B!AA1024+[13]B!AA1031+[13]B!AA1035+[13]B!AA1039+[13]B!AA1043+[13]B!AA1051+[13]B!AA1054+[13]B!AA1057+[13]B!AA1065</f>
        <v>0</v>
      </c>
      <c r="I150" s="212">
        <f>+[13]B!AB997+[13]B!AB1005+[13]B!AB1014+[13]B!AB1024+[13]B!AB1031+[13]B!AB1035+[13]B!AB1039+[13]B!AB1043+[13]B!AB1051+[13]B!AB1054+[13]B!AB1057+[13]B!AB1065</f>
        <v>0</v>
      </c>
      <c r="J150" s="212">
        <f>+[13]B!AC997+[13]B!AC1005+[13]B!AC1014+[13]B!AC1024+[13]B!AC1031+[13]B!AC1035+[13]B!AC1039+[13]B!AC1043+[13]B!AC1051+[13]B!AC1054+[13]B!AC1057+[13]B!AC1065</f>
        <v>0</v>
      </c>
      <c r="K150" s="212">
        <f>+[13]B!AD997+[13]B!AD1005+[13]B!AD1014+[13]B!AD1024+[13]B!AD1031+[13]B!AD1035+[13]B!AD1039+[13]B!AD1043+[13]B!AD1051+[13]B!AD1054+[13]B!AD1057+[13]B!AD1065</f>
        <v>0</v>
      </c>
      <c r="L150" s="212">
        <f>+[13]B!AE997+[13]B!AE1005+[13]B!AE1014+[13]B!AE1024+[13]B!AE1031+[13]B!AE1035+[13]B!AE1039+[13]B!AE1043+[13]B!AE1051+[13]B!AE1054+[13]B!AE1057+[13]B!AE1065</f>
        <v>0</v>
      </c>
      <c r="M150" s="212">
        <f>+[13]B!AF997+[13]B!AF1005+[13]B!AF1014+[13]B!AF1024+[13]B!AF1031+[13]B!AF1035+[13]B!AF1039+[13]B!AF1043+[13]B!AF1051+[13]B!AF1054+[13]B!AF1057+[13]B!AF1065</f>
        <v>0</v>
      </c>
      <c r="N150" s="212">
        <f>+[13]B!AG997+[13]B!AG1005+[13]B!AG1014+[13]B!AG1024+[13]B!AG1031+[13]B!AG1035+[13]B!AG1039+[13]B!AG1043+[13]B!AG1051+[13]B!AG1054+[13]B!AG1057+[13]B!AG1065</f>
        <v>0</v>
      </c>
      <c r="O150" s="212">
        <f>+[13]B!AH997+[13]B!AH1005+[13]B!AH1014+[13]B!AH1024+[13]B!AH1031+[13]B!AH1035+[13]B!AH1039+[13]B!AH1043+[13]B!AH1051+[13]B!AH1054+[13]B!AH1057+[13]B!AH1065</f>
        <v>0</v>
      </c>
      <c r="P150" s="212">
        <f>+[13]B!AI997+[13]B!AI1005+[13]B!AI1014+[13]B!AI1024+[13]B!AI1031+[13]B!AI1035+[13]B!AI1039+[13]B!AI1043+[13]B!AI1051+[13]B!AI1054+[13]B!AI1057+[13]B!AI1065</f>
        <v>39</v>
      </c>
      <c r="Q150" s="212">
        <f>+[13]B!AJ997+[13]B!AJ1005+[13]B!AJ1014+[13]B!AJ1024+[13]B!AJ1031+[13]B!AJ1035+[13]B!AJ1039+[13]B!AJ1043+[13]B!AJ1051+[13]B!AJ1054+[13]B!AJ1057+[13]B!AJ1065</f>
        <v>0</v>
      </c>
      <c r="R150" s="213">
        <f>+[13]B!AL997+[13]B!AL1005+[13]B!AL1014+[13]B!AL1024+[13]B!AL1031+[13]B!AL1035+[13]B!AL1039+[13]B!AL1043+[13]B!AL1051+[13]B!AL1054+[13]B!AL1057+[13]B!AL1065</f>
        <v>0</v>
      </c>
      <c r="U150" s="209"/>
    </row>
    <row r="151" spans="1:24" x14ac:dyDescent="0.2">
      <c r="A151" s="642" t="s">
        <v>229</v>
      </c>
      <c r="B151" s="643"/>
      <c r="C151" s="214">
        <f>[13]B!C1071</f>
        <v>0</v>
      </c>
      <c r="D151" s="215">
        <f>[13]B!D1071</f>
        <v>0</v>
      </c>
      <c r="E151" s="215">
        <f>[13]B!E1071</f>
        <v>0</v>
      </c>
      <c r="F151" s="215">
        <f>[13]B!F1071</f>
        <v>0</v>
      </c>
      <c r="G151" s="215">
        <f>[13]B!G1071</f>
        <v>0</v>
      </c>
      <c r="H151" s="215">
        <f>[13]B!AA1071</f>
        <v>0</v>
      </c>
      <c r="I151" s="215">
        <f>[13]B!AB1071</f>
        <v>0</v>
      </c>
      <c r="J151" s="215">
        <f>[13]B!AC1071</f>
        <v>0</v>
      </c>
      <c r="K151" s="215">
        <f>[13]B!AD1071</f>
        <v>0</v>
      </c>
      <c r="L151" s="215">
        <f>[13]B!AE1071</f>
        <v>0</v>
      </c>
      <c r="M151" s="215">
        <f>[13]B!AF1071</f>
        <v>0</v>
      </c>
      <c r="N151" s="215">
        <f>[13]B!AG1071</f>
        <v>0</v>
      </c>
      <c r="O151" s="215">
        <f>[13]B!AH1071</f>
        <v>0</v>
      </c>
      <c r="P151" s="215">
        <f>[13]B!AI1071</f>
        <v>0</v>
      </c>
      <c r="Q151" s="215">
        <f>[13]B!AJ1071</f>
        <v>0</v>
      </c>
      <c r="R151" s="216">
        <f>[13]B!AL1071</f>
        <v>0</v>
      </c>
      <c r="U151" s="209"/>
    </row>
    <row r="152" spans="1:24" x14ac:dyDescent="0.2">
      <c r="A152" s="634" t="s">
        <v>230</v>
      </c>
      <c r="B152" s="635"/>
      <c r="C152" s="217">
        <f>[13]B!C1081</f>
        <v>0</v>
      </c>
      <c r="D152" s="218">
        <f>[13]B!D1081</f>
        <v>0</v>
      </c>
      <c r="E152" s="218">
        <f>[13]B!E1081</f>
        <v>0</v>
      </c>
      <c r="F152" s="218">
        <f>[13]B!F1081</f>
        <v>0</v>
      </c>
      <c r="G152" s="218">
        <f>[13]B!G1081</f>
        <v>0</v>
      </c>
      <c r="H152" s="218">
        <f>[13]B!AA1081</f>
        <v>0</v>
      </c>
      <c r="I152" s="218">
        <f>[13]B!AB1081</f>
        <v>0</v>
      </c>
      <c r="J152" s="218">
        <f>[13]B!AC1081</f>
        <v>0</v>
      </c>
      <c r="K152" s="218">
        <f>[13]B!AD1081</f>
        <v>0</v>
      </c>
      <c r="L152" s="218">
        <f>[13]B!AE1081</f>
        <v>0</v>
      </c>
      <c r="M152" s="218">
        <f>[13]B!AF1081</f>
        <v>0</v>
      </c>
      <c r="N152" s="218">
        <f>[13]B!AG1081</f>
        <v>0</v>
      </c>
      <c r="O152" s="218">
        <f>[13]B!AH1081</f>
        <v>0</v>
      </c>
      <c r="P152" s="218">
        <f>[13]B!AI1081</f>
        <v>0</v>
      </c>
      <c r="Q152" s="218">
        <f>[13]B!AJ1081</f>
        <v>0</v>
      </c>
      <c r="R152" s="219">
        <f>[13]B!AL1081</f>
        <v>0</v>
      </c>
      <c r="U152" s="209"/>
    </row>
    <row r="153" spans="1:24" x14ac:dyDescent="0.2">
      <c r="A153" s="634" t="s">
        <v>231</v>
      </c>
      <c r="B153" s="635"/>
      <c r="C153" s="217">
        <f>[13]B!C1101</f>
        <v>0</v>
      </c>
      <c r="D153" s="218">
        <f>[13]B!D1101</f>
        <v>0</v>
      </c>
      <c r="E153" s="218">
        <f>[13]B!E1101</f>
        <v>0</v>
      </c>
      <c r="F153" s="218">
        <f>[13]B!F1101</f>
        <v>0</v>
      </c>
      <c r="G153" s="218">
        <f>[13]B!G1101</f>
        <v>0</v>
      </c>
      <c r="H153" s="218">
        <f>[13]B!AA1101</f>
        <v>0</v>
      </c>
      <c r="I153" s="218">
        <f>[13]B!AB1101</f>
        <v>0</v>
      </c>
      <c r="J153" s="218">
        <f>[13]B!AC1101</f>
        <v>0</v>
      </c>
      <c r="K153" s="218">
        <f>[13]B!AD1101</f>
        <v>0</v>
      </c>
      <c r="L153" s="218">
        <f>[13]B!AE1101</f>
        <v>0</v>
      </c>
      <c r="M153" s="218">
        <f>[13]B!AF1101</f>
        <v>0</v>
      </c>
      <c r="N153" s="218">
        <f>[13]B!AG1101</f>
        <v>0</v>
      </c>
      <c r="O153" s="218">
        <f>[13]B!AH1101</f>
        <v>0</v>
      </c>
      <c r="P153" s="218">
        <f>[13]B!AI1101</f>
        <v>0</v>
      </c>
      <c r="Q153" s="218">
        <f>[13]B!AJ1101</f>
        <v>0</v>
      </c>
      <c r="R153" s="219">
        <f>[13]B!AL1101</f>
        <v>0</v>
      </c>
      <c r="U153" s="209"/>
    </row>
    <row r="154" spans="1:24" x14ac:dyDescent="0.2">
      <c r="A154" s="634" t="s">
        <v>232</v>
      </c>
      <c r="B154" s="635"/>
      <c r="C154" s="220">
        <f>[13]B!C1104</f>
        <v>0</v>
      </c>
      <c r="D154" s="221">
        <f>[13]B!D1104</f>
        <v>0</v>
      </c>
      <c r="E154" s="221">
        <f>[13]B!E1104</f>
        <v>0</v>
      </c>
      <c r="F154" s="221">
        <f>[13]B!F1104</f>
        <v>0</v>
      </c>
      <c r="G154" s="221">
        <f>[13]B!G1104</f>
        <v>0</v>
      </c>
      <c r="H154" s="221">
        <f>[13]B!AA1104</f>
        <v>0</v>
      </c>
      <c r="I154" s="221">
        <f>[13]B!AB1104</f>
        <v>0</v>
      </c>
      <c r="J154" s="221">
        <f>[13]B!AC1104</f>
        <v>0</v>
      </c>
      <c r="K154" s="221">
        <f>[13]B!AD1104</f>
        <v>0</v>
      </c>
      <c r="L154" s="221">
        <f>[13]B!AE1104</f>
        <v>0</v>
      </c>
      <c r="M154" s="221">
        <f>[13]B!AF1104</f>
        <v>0</v>
      </c>
      <c r="N154" s="221">
        <f>[13]B!AG1104</f>
        <v>0</v>
      </c>
      <c r="O154" s="221">
        <f>[13]B!AH1104</f>
        <v>0</v>
      </c>
      <c r="P154" s="221">
        <f>[13]B!AI1104</f>
        <v>0</v>
      </c>
      <c r="Q154" s="221">
        <f>[13]B!AJ1104</f>
        <v>0</v>
      </c>
      <c r="R154" s="219">
        <f>[13]B!AL1104</f>
        <v>0</v>
      </c>
      <c r="U154" s="209"/>
    </row>
    <row r="155" spans="1:24" x14ac:dyDescent="0.2">
      <c r="A155" s="584" t="s">
        <v>79</v>
      </c>
      <c r="B155" s="636"/>
      <c r="C155" s="222">
        <f>SUM(C150+C151+C152+C153+C154)</f>
        <v>0</v>
      </c>
      <c r="D155" s="222">
        <f>SUM(D150+D151+D152+D153+D154)</f>
        <v>0</v>
      </c>
      <c r="E155" s="222">
        <f>SUM(E150+E151+E152+E153+E154)</f>
        <v>0</v>
      </c>
      <c r="F155" s="222">
        <f t="shared" ref="F155:Q155" si="4">SUM(F150+F151+F152+F153+F154)</f>
        <v>0</v>
      </c>
      <c r="G155" s="222">
        <f t="shared" si="4"/>
        <v>0</v>
      </c>
      <c r="H155" s="222">
        <f t="shared" si="4"/>
        <v>0</v>
      </c>
      <c r="I155" s="222">
        <f t="shared" si="4"/>
        <v>0</v>
      </c>
      <c r="J155" s="222">
        <f t="shared" si="4"/>
        <v>0</v>
      </c>
      <c r="K155" s="222">
        <f t="shared" si="4"/>
        <v>0</v>
      </c>
      <c r="L155" s="222">
        <f t="shared" si="4"/>
        <v>0</v>
      </c>
      <c r="M155" s="222">
        <f t="shared" si="4"/>
        <v>0</v>
      </c>
      <c r="N155" s="222">
        <f t="shared" si="4"/>
        <v>0</v>
      </c>
      <c r="O155" s="222">
        <f t="shared" si="4"/>
        <v>0</v>
      </c>
      <c r="P155" s="222">
        <f t="shared" si="4"/>
        <v>39</v>
      </c>
      <c r="Q155" s="222">
        <f t="shared" si="4"/>
        <v>0</v>
      </c>
      <c r="R155" s="222">
        <f>SUM(R150+R151+R152+R153+R154)</f>
        <v>0</v>
      </c>
      <c r="U155" s="209"/>
    </row>
    <row r="156" spans="1:24" s="102" customFormat="1" x14ac:dyDescent="0.2">
      <c r="A156" s="96" t="s">
        <v>233</v>
      </c>
      <c r="B156" s="223"/>
      <c r="C156" s="223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7"/>
      <c r="P156" s="387"/>
      <c r="Q156" s="387"/>
      <c r="R156" s="387"/>
      <c r="S156" s="5"/>
      <c r="T156" s="5"/>
      <c r="X156" s="5"/>
    </row>
    <row r="157" spans="1:24" ht="14.25" customHeight="1" x14ac:dyDescent="0.2">
      <c r="A157" s="637" t="s">
        <v>234</v>
      </c>
      <c r="B157" s="638"/>
      <c r="C157" s="581" t="s">
        <v>157</v>
      </c>
      <c r="D157" s="639" t="s">
        <v>227</v>
      </c>
      <c r="E157" s="639"/>
      <c r="F157" s="639"/>
      <c r="G157" s="639"/>
      <c r="H157" s="631" t="s">
        <v>169</v>
      </c>
      <c r="I157" s="631"/>
      <c r="J157" s="632"/>
      <c r="K157" s="633" t="s">
        <v>170</v>
      </c>
      <c r="L157" s="633"/>
      <c r="M157" s="633"/>
      <c r="N157" s="621" t="s">
        <v>171</v>
      </c>
      <c r="O157" s="750" t="s">
        <v>172</v>
      </c>
      <c r="P157" s="751"/>
      <c r="Q157" s="593" t="s">
        <v>173</v>
      </c>
      <c r="R157" s="629" t="s">
        <v>7</v>
      </c>
    </row>
    <row r="158" spans="1:24" ht="14.25" customHeight="1" x14ac:dyDescent="0.2">
      <c r="A158" s="637"/>
      <c r="B158" s="638"/>
      <c r="C158" s="582"/>
      <c r="D158" s="644" t="s">
        <v>235</v>
      </c>
      <c r="E158" s="646" t="s">
        <v>176</v>
      </c>
      <c r="F158" s="602"/>
      <c r="G158" s="647" t="s">
        <v>236</v>
      </c>
      <c r="H158" s="605" t="s">
        <v>178</v>
      </c>
      <c r="I158" s="607" t="s">
        <v>179</v>
      </c>
      <c r="J158" s="609" t="s">
        <v>180</v>
      </c>
      <c r="K158" s="611" t="s">
        <v>181</v>
      </c>
      <c r="L158" s="612" t="s">
        <v>182</v>
      </c>
      <c r="M158" s="626" t="s">
        <v>183</v>
      </c>
      <c r="N158" s="622"/>
      <c r="O158" s="750" t="s">
        <v>184</v>
      </c>
      <c r="P158" s="759" t="s">
        <v>185</v>
      </c>
      <c r="Q158" s="594"/>
      <c r="R158" s="629"/>
      <c r="S158" s="225"/>
      <c r="T158" s="102"/>
    </row>
    <row r="159" spans="1:24" x14ac:dyDescent="0.2">
      <c r="A159" s="637"/>
      <c r="B159" s="638"/>
      <c r="C159" s="583"/>
      <c r="D159" s="645"/>
      <c r="E159" s="492" t="s">
        <v>186</v>
      </c>
      <c r="F159" s="456" t="s">
        <v>187</v>
      </c>
      <c r="G159" s="648"/>
      <c r="H159" s="606"/>
      <c r="I159" s="608"/>
      <c r="J159" s="610"/>
      <c r="K159" s="611"/>
      <c r="L159" s="612"/>
      <c r="M159" s="626"/>
      <c r="N159" s="623"/>
      <c r="O159" s="750"/>
      <c r="P159" s="759"/>
      <c r="Q159" s="595"/>
      <c r="R159" s="629"/>
      <c r="S159" s="208"/>
    </row>
    <row r="160" spans="1:24" x14ac:dyDescent="0.2">
      <c r="A160" s="388">
        <v>1901023</v>
      </c>
      <c r="B160" s="389" t="s">
        <v>237</v>
      </c>
      <c r="C160" s="390">
        <f>[13]B!C2470</f>
        <v>14</v>
      </c>
      <c r="D160" s="390">
        <f>[13]B!D2470</f>
        <v>14</v>
      </c>
      <c r="E160" s="391">
        <f>[13]B!E2470</f>
        <v>14</v>
      </c>
      <c r="F160" s="391">
        <f>[13]B!F2470</f>
        <v>0</v>
      </c>
      <c r="G160" s="391">
        <f>[13]B!G2470</f>
        <v>0</v>
      </c>
      <c r="H160" s="392">
        <f>[13]B!AA2470</f>
        <v>14</v>
      </c>
      <c r="I160" s="392">
        <f>[13]B!AB2470</f>
        <v>0</v>
      </c>
      <c r="J160" s="392">
        <f>[13]B!AC2470</f>
        <v>0</v>
      </c>
      <c r="K160" s="392">
        <f>[13]B!AD2470</f>
        <v>0</v>
      </c>
      <c r="L160" s="392">
        <f>[13]B!AE2470</f>
        <v>0</v>
      </c>
      <c r="M160" s="392">
        <f>[13]B!AF2470</f>
        <v>0</v>
      </c>
      <c r="N160" s="392">
        <f>[13]B!AG2470</f>
        <v>0</v>
      </c>
      <c r="O160" s="392">
        <f>[13]B!AH2470</f>
        <v>0</v>
      </c>
      <c r="P160" s="392">
        <f>[13]B!AI2470</f>
        <v>0</v>
      </c>
      <c r="Q160" s="392">
        <f>[13]B!AJ2470</f>
        <v>0</v>
      </c>
      <c r="R160" s="44">
        <f>[13]B!AL2470</f>
        <v>742000</v>
      </c>
    </row>
    <row r="161" spans="1:22" x14ac:dyDescent="0.2">
      <c r="A161" s="393">
        <v>1901024</v>
      </c>
      <c r="B161" s="394" t="s">
        <v>238</v>
      </c>
      <c r="C161" s="390">
        <f>[13]B!C2471</f>
        <v>0</v>
      </c>
      <c r="D161" s="390">
        <f>[13]B!D2471</f>
        <v>0</v>
      </c>
      <c r="E161" s="391">
        <f>[13]B!E2471</f>
        <v>0</v>
      </c>
      <c r="F161" s="391">
        <f>[13]B!F2471</f>
        <v>0</v>
      </c>
      <c r="G161" s="391">
        <f>[13]B!G2471</f>
        <v>0</v>
      </c>
      <c r="H161" s="392">
        <f>[13]B!AA2471</f>
        <v>0</v>
      </c>
      <c r="I161" s="392">
        <f>[13]B!AB2471</f>
        <v>0</v>
      </c>
      <c r="J161" s="392">
        <f>[13]B!AC2471</f>
        <v>0</v>
      </c>
      <c r="K161" s="392">
        <f>[13]B!AD2471</f>
        <v>0</v>
      </c>
      <c r="L161" s="392">
        <f>[13]B!AE2471</f>
        <v>0</v>
      </c>
      <c r="M161" s="392">
        <f>[13]B!AF2471</f>
        <v>0</v>
      </c>
      <c r="N161" s="392">
        <f>[13]B!AG2471</f>
        <v>0</v>
      </c>
      <c r="O161" s="392">
        <f>[13]B!AH2471</f>
        <v>0</v>
      </c>
      <c r="P161" s="392">
        <f>[13]B!AI2471</f>
        <v>0</v>
      </c>
      <c r="Q161" s="392">
        <f>[13]B!AJ2471</f>
        <v>0</v>
      </c>
      <c r="R161" s="45">
        <f>[13]B!AL2471</f>
        <v>0</v>
      </c>
    </row>
    <row r="162" spans="1:22" x14ac:dyDescent="0.2">
      <c r="A162" s="393">
        <v>1901025</v>
      </c>
      <c r="B162" s="394" t="s">
        <v>239</v>
      </c>
      <c r="C162" s="390">
        <f>[13]B!C2472</f>
        <v>0</v>
      </c>
      <c r="D162" s="390">
        <f>[13]B!D2472</f>
        <v>0</v>
      </c>
      <c r="E162" s="391">
        <f>[13]B!E2472</f>
        <v>0</v>
      </c>
      <c r="F162" s="391">
        <f>[13]B!F2472</f>
        <v>0</v>
      </c>
      <c r="G162" s="391">
        <f>[13]B!G2472</f>
        <v>0</v>
      </c>
      <c r="H162" s="392">
        <f>[13]B!AA2472</f>
        <v>0</v>
      </c>
      <c r="I162" s="392">
        <f>[13]B!AB2472</f>
        <v>0</v>
      </c>
      <c r="J162" s="392">
        <f>[13]B!AC2472</f>
        <v>0</v>
      </c>
      <c r="K162" s="392">
        <f>[13]B!AD2472</f>
        <v>0</v>
      </c>
      <c r="L162" s="392">
        <f>[13]B!AE2472</f>
        <v>0</v>
      </c>
      <c r="M162" s="392">
        <f>[13]B!AF2472</f>
        <v>0</v>
      </c>
      <c r="N162" s="392">
        <f>[13]B!AG2472</f>
        <v>0</v>
      </c>
      <c r="O162" s="392">
        <f>[13]B!AH2472</f>
        <v>0</v>
      </c>
      <c r="P162" s="392">
        <f>[13]B!AI2472</f>
        <v>0</v>
      </c>
      <c r="Q162" s="392">
        <f>[13]B!AJ2472</f>
        <v>0</v>
      </c>
      <c r="R162" s="45">
        <f>[13]B!AL2472</f>
        <v>0</v>
      </c>
    </row>
    <row r="163" spans="1:22" x14ac:dyDescent="0.2">
      <c r="A163" s="393">
        <v>1901026</v>
      </c>
      <c r="B163" s="394" t="s">
        <v>240</v>
      </c>
      <c r="C163" s="390">
        <f>[13]B!C2473</f>
        <v>0</v>
      </c>
      <c r="D163" s="390">
        <f>[13]B!D2473</f>
        <v>0</v>
      </c>
      <c r="E163" s="391">
        <f>[13]B!E2473</f>
        <v>0</v>
      </c>
      <c r="F163" s="391">
        <f>[13]B!F2473</f>
        <v>0</v>
      </c>
      <c r="G163" s="391">
        <f>[13]B!G2473</f>
        <v>0</v>
      </c>
      <c r="H163" s="392">
        <f>[13]B!AA2473</f>
        <v>0</v>
      </c>
      <c r="I163" s="392">
        <f>[13]B!AB2473</f>
        <v>0</v>
      </c>
      <c r="J163" s="392">
        <f>[13]B!AC2473</f>
        <v>0</v>
      </c>
      <c r="K163" s="392">
        <f>[13]B!AD2473</f>
        <v>0</v>
      </c>
      <c r="L163" s="392">
        <f>[13]B!AE2473</f>
        <v>0</v>
      </c>
      <c r="M163" s="392">
        <f>[13]B!AF2473</f>
        <v>0</v>
      </c>
      <c r="N163" s="392">
        <f>[13]B!AG2473</f>
        <v>0</v>
      </c>
      <c r="O163" s="392">
        <f>[13]B!AH2473</f>
        <v>0</v>
      </c>
      <c r="P163" s="392">
        <f>[13]B!AI2473</f>
        <v>0</v>
      </c>
      <c r="Q163" s="392">
        <f>[13]B!AJ2473</f>
        <v>0</v>
      </c>
      <c r="R163" s="45">
        <f>[13]B!AL2473</f>
        <v>0</v>
      </c>
    </row>
    <row r="164" spans="1:22" x14ac:dyDescent="0.2">
      <c r="A164" s="393">
        <v>1901126</v>
      </c>
      <c r="B164" s="394" t="s">
        <v>241</v>
      </c>
      <c r="C164" s="390">
        <f>[13]B!C2474</f>
        <v>0</v>
      </c>
      <c r="D164" s="390">
        <f>[13]B!D2474</f>
        <v>0</v>
      </c>
      <c r="E164" s="391">
        <f>[13]B!E2474</f>
        <v>0</v>
      </c>
      <c r="F164" s="391">
        <f>[13]B!F2474</f>
        <v>0</v>
      </c>
      <c r="G164" s="391">
        <f>[13]B!G2474</f>
        <v>0</v>
      </c>
      <c r="H164" s="392">
        <f>[13]B!AA2474</f>
        <v>0</v>
      </c>
      <c r="I164" s="392">
        <f>[13]B!AB2474</f>
        <v>0</v>
      </c>
      <c r="J164" s="392">
        <f>[13]B!AC2474</f>
        <v>0</v>
      </c>
      <c r="K164" s="392">
        <f>[13]B!AD2474</f>
        <v>0</v>
      </c>
      <c r="L164" s="392">
        <f>[13]B!AE2474</f>
        <v>0</v>
      </c>
      <c r="M164" s="392">
        <f>[13]B!AF2474</f>
        <v>0</v>
      </c>
      <c r="N164" s="392">
        <f>[13]B!AG2474</f>
        <v>0</v>
      </c>
      <c r="O164" s="392">
        <f>[13]B!AH2474</f>
        <v>0</v>
      </c>
      <c r="P164" s="392">
        <f>[13]B!AI2474</f>
        <v>0</v>
      </c>
      <c r="Q164" s="392">
        <f>[13]B!AJ2474</f>
        <v>0</v>
      </c>
      <c r="R164" s="45">
        <f>[13]B!AL2474</f>
        <v>0</v>
      </c>
    </row>
    <row r="165" spans="1:22" x14ac:dyDescent="0.2">
      <c r="A165" s="393">
        <v>1901027</v>
      </c>
      <c r="B165" s="394" t="s">
        <v>242</v>
      </c>
      <c r="C165" s="390">
        <f>[13]B!C2475</f>
        <v>0</v>
      </c>
      <c r="D165" s="390">
        <f>[13]B!D2475</f>
        <v>0</v>
      </c>
      <c r="E165" s="391">
        <f>[13]B!E2475</f>
        <v>0</v>
      </c>
      <c r="F165" s="391">
        <f>[13]B!F2475</f>
        <v>0</v>
      </c>
      <c r="G165" s="391">
        <f>[13]B!G2475</f>
        <v>0</v>
      </c>
      <c r="H165" s="392">
        <f>[13]B!AA2475</f>
        <v>0</v>
      </c>
      <c r="I165" s="392">
        <f>[13]B!AB2475</f>
        <v>0</v>
      </c>
      <c r="J165" s="392">
        <f>[13]B!AC2475</f>
        <v>0</v>
      </c>
      <c r="K165" s="392">
        <f>[13]B!AD2475</f>
        <v>0</v>
      </c>
      <c r="L165" s="392">
        <f>[13]B!AE2475</f>
        <v>0</v>
      </c>
      <c r="M165" s="392">
        <f>[13]B!AF2475</f>
        <v>0</v>
      </c>
      <c r="N165" s="392">
        <f>[13]B!AG2475</f>
        <v>0</v>
      </c>
      <c r="O165" s="392">
        <f>[13]B!AH2475</f>
        <v>0</v>
      </c>
      <c r="P165" s="392">
        <f>[13]B!AI2475</f>
        <v>0</v>
      </c>
      <c r="Q165" s="392">
        <f>[13]B!AJ2475</f>
        <v>0</v>
      </c>
      <c r="R165" s="45">
        <f>[13]B!AL2475</f>
        <v>0</v>
      </c>
    </row>
    <row r="166" spans="1:22" x14ac:dyDescent="0.2">
      <c r="A166" s="393">
        <v>1901028</v>
      </c>
      <c r="B166" s="394" t="s">
        <v>243</v>
      </c>
      <c r="C166" s="390">
        <f>[13]B!C2476</f>
        <v>0</v>
      </c>
      <c r="D166" s="390">
        <f>[13]B!D2476</f>
        <v>0</v>
      </c>
      <c r="E166" s="391">
        <f>[13]B!E2476</f>
        <v>0</v>
      </c>
      <c r="F166" s="391">
        <f>[13]B!F2476</f>
        <v>0</v>
      </c>
      <c r="G166" s="391">
        <f>[13]B!G2476</f>
        <v>0</v>
      </c>
      <c r="H166" s="392">
        <f>[13]B!AA2476</f>
        <v>0</v>
      </c>
      <c r="I166" s="392">
        <f>[13]B!AB2476</f>
        <v>0</v>
      </c>
      <c r="J166" s="392">
        <f>[13]B!AC2476</f>
        <v>0</v>
      </c>
      <c r="K166" s="392">
        <f>[13]B!AD2476</f>
        <v>0</v>
      </c>
      <c r="L166" s="392">
        <f>[13]B!AE2476</f>
        <v>0</v>
      </c>
      <c r="M166" s="392">
        <f>[13]B!AF2476</f>
        <v>0</v>
      </c>
      <c r="N166" s="392">
        <f>[13]B!AG2476</f>
        <v>0</v>
      </c>
      <c r="O166" s="392">
        <f>[13]B!AH2476</f>
        <v>0</v>
      </c>
      <c r="P166" s="392">
        <f>[13]B!AI2476</f>
        <v>0</v>
      </c>
      <c r="Q166" s="392">
        <f>[13]B!AJ2476</f>
        <v>0</v>
      </c>
      <c r="R166" s="45">
        <f>[13]B!AL2476</f>
        <v>0</v>
      </c>
    </row>
    <row r="167" spans="1:22" x14ac:dyDescent="0.2">
      <c r="A167" s="395">
        <v>1901029</v>
      </c>
      <c r="B167" s="396" t="s">
        <v>244</v>
      </c>
      <c r="C167" s="390">
        <f>[13]B!C2477</f>
        <v>0</v>
      </c>
      <c r="D167" s="390">
        <f>[13]B!D2477</f>
        <v>0</v>
      </c>
      <c r="E167" s="391">
        <f>[13]B!E2477</f>
        <v>0</v>
      </c>
      <c r="F167" s="391">
        <f>[13]B!F2477</f>
        <v>0</v>
      </c>
      <c r="G167" s="391">
        <f>[13]B!G2477</f>
        <v>0</v>
      </c>
      <c r="H167" s="392">
        <f>[13]B!AA2477</f>
        <v>0</v>
      </c>
      <c r="I167" s="392">
        <f>[13]B!AB2477</f>
        <v>0</v>
      </c>
      <c r="J167" s="392">
        <f>[13]B!AC2477</f>
        <v>0</v>
      </c>
      <c r="K167" s="392">
        <f>[13]B!AD2477</f>
        <v>0</v>
      </c>
      <c r="L167" s="392">
        <f>[13]B!AE2477</f>
        <v>0</v>
      </c>
      <c r="M167" s="392">
        <f>[13]B!AF2477</f>
        <v>0</v>
      </c>
      <c r="N167" s="392">
        <f>[13]B!AG2477</f>
        <v>0</v>
      </c>
      <c r="O167" s="392">
        <f>[13]B!AH2477</f>
        <v>0</v>
      </c>
      <c r="P167" s="392">
        <f>[13]B!AI2477</f>
        <v>0</v>
      </c>
      <c r="Q167" s="392">
        <f>[13]B!AJ2477</f>
        <v>0</v>
      </c>
      <c r="R167" s="45">
        <f>[13]B!AL2477</f>
        <v>0</v>
      </c>
    </row>
    <row r="168" spans="1:22" x14ac:dyDescent="0.2">
      <c r="A168" s="395">
        <v>1901031</v>
      </c>
      <c r="B168" s="396" t="s">
        <v>245</v>
      </c>
      <c r="C168" s="390">
        <f>[13]B!C2478</f>
        <v>0</v>
      </c>
      <c r="D168" s="390">
        <f>[13]B!D2478</f>
        <v>0</v>
      </c>
      <c r="E168" s="391">
        <f>[13]B!E2478</f>
        <v>0</v>
      </c>
      <c r="F168" s="391">
        <f>[13]B!F2478</f>
        <v>0</v>
      </c>
      <c r="G168" s="391">
        <f>[13]B!G2478</f>
        <v>0</v>
      </c>
      <c r="H168" s="392">
        <f>[13]B!AA2478</f>
        <v>0</v>
      </c>
      <c r="I168" s="392">
        <f>[13]B!AB2478</f>
        <v>0</v>
      </c>
      <c r="J168" s="392">
        <f>[13]B!AC2478</f>
        <v>0</v>
      </c>
      <c r="K168" s="392">
        <f>[13]B!AD2478</f>
        <v>0</v>
      </c>
      <c r="L168" s="392">
        <f>[13]B!AE2478</f>
        <v>0</v>
      </c>
      <c r="M168" s="392">
        <f>[13]B!AF2478</f>
        <v>0</v>
      </c>
      <c r="N168" s="392">
        <f>[13]B!AG2478</f>
        <v>0</v>
      </c>
      <c r="O168" s="392">
        <f>[13]B!AH2478</f>
        <v>0</v>
      </c>
      <c r="P168" s="392">
        <f>[13]B!AI2478</f>
        <v>0</v>
      </c>
      <c r="Q168" s="392">
        <f>[13]B!AJ2478</f>
        <v>0</v>
      </c>
      <c r="R168" s="45">
        <f>[13]B!AL2478</f>
        <v>0</v>
      </c>
    </row>
    <row r="169" spans="1:22" x14ac:dyDescent="0.2">
      <c r="A169" s="395" t="s">
        <v>246</v>
      </c>
      <c r="B169" s="396" t="s">
        <v>247</v>
      </c>
      <c r="C169" s="390">
        <f>[13]B!C2479</f>
        <v>0</v>
      </c>
      <c r="D169" s="390">
        <f>[13]B!D2479</f>
        <v>0</v>
      </c>
      <c r="E169" s="391">
        <f>[13]B!E2479</f>
        <v>0</v>
      </c>
      <c r="F169" s="391">
        <f>[13]B!F2479</f>
        <v>0</v>
      </c>
      <c r="G169" s="391">
        <f>[13]B!G2479</f>
        <v>0</v>
      </c>
      <c r="H169" s="392">
        <f>[13]B!AA2479</f>
        <v>0</v>
      </c>
      <c r="I169" s="392">
        <f>[13]B!AB2479</f>
        <v>0</v>
      </c>
      <c r="J169" s="392">
        <f>[13]B!AC2479</f>
        <v>0</v>
      </c>
      <c r="K169" s="392">
        <f>[13]B!AD2479</f>
        <v>0</v>
      </c>
      <c r="L169" s="392">
        <f>[13]B!AE2479</f>
        <v>0</v>
      </c>
      <c r="M169" s="392">
        <f>[13]B!AF2479</f>
        <v>0</v>
      </c>
      <c r="N169" s="392">
        <f>[13]B!AG2479</f>
        <v>0</v>
      </c>
      <c r="O169" s="392">
        <f>[13]B!AH2479</f>
        <v>0</v>
      </c>
      <c r="P169" s="392">
        <f>[13]B!AI2479</f>
        <v>0</v>
      </c>
      <c r="Q169" s="392">
        <f>[13]B!AJ2479</f>
        <v>0</v>
      </c>
      <c r="R169" s="45">
        <f>[13]B!AL2479</f>
        <v>0</v>
      </c>
    </row>
    <row r="170" spans="1:22" x14ac:dyDescent="0.2">
      <c r="A170" s="397">
        <v>1901033</v>
      </c>
      <c r="B170" s="398" t="s">
        <v>248</v>
      </c>
      <c r="C170" s="390">
        <f>[13]B!C2480</f>
        <v>0</v>
      </c>
      <c r="D170" s="390">
        <f>[13]B!D2480</f>
        <v>0</v>
      </c>
      <c r="E170" s="391">
        <f>[13]B!E2480</f>
        <v>0</v>
      </c>
      <c r="F170" s="391">
        <f>[13]B!F2480</f>
        <v>0</v>
      </c>
      <c r="G170" s="391">
        <f>[13]B!G2480</f>
        <v>0</v>
      </c>
      <c r="H170" s="392">
        <f>[13]B!AA2480</f>
        <v>0</v>
      </c>
      <c r="I170" s="392">
        <f>[13]B!AB2480</f>
        <v>0</v>
      </c>
      <c r="J170" s="392">
        <f>[13]B!AC2480</f>
        <v>0</v>
      </c>
      <c r="K170" s="392">
        <f>[13]B!AD2480</f>
        <v>0</v>
      </c>
      <c r="L170" s="392">
        <f>[13]B!AE2480</f>
        <v>0</v>
      </c>
      <c r="M170" s="392">
        <f>[13]B!AF2480</f>
        <v>0</v>
      </c>
      <c r="N170" s="392">
        <f>[13]B!AG2480</f>
        <v>0</v>
      </c>
      <c r="O170" s="392">
        <f>[13]B!AH2480</f>
        <v>0</v>
      </c>
      <c r="P170" s="392">
        <f>[13]B!AI2480</f>
        <v>0</v>
      </c>
      <c r="Q170" s="392">
        <f>[13]B!AJ2480</f>
        <v>0</v>
      </c>
      <c r="R170" s="234">
        <f>[13]B!AL2480</f>
        <v>0</v>
      </c>
    </row>
    <row r="171" spans="1:22" s="154" customFormat="1" x14ac:dyDescent="0.2">
      <c r="A171" s="662" t="s">
        <v>157</v>
      </c>
      <c r="B171" s="663"/>
      <c r="C171" s="399">
        <f>SUM(C160:C170)</f>
        <v>14</v>
      </c>
      <c r="D171" s="399">
        <f t="shared" ref="D171:Q171" si="5">SUM(D160:D170)</f>
        <v>14</v>
      </c>
      <c r="E171" s="399">
        <f t="shared" si="5"/>
        <v>14</v>
      </c>
      <c r="F171" s="399">
        <f t="shared" si="5"/>
        <v>0</v>
      </c>
      <c r="G171" s="399">
        <f t="shared" si="5"/>
        <v>0</v>
      </c>
      <c r="H171" s="399">
        <f t="shared" si="5"/>
        <v>14</v>
      </c>
      <c r="I171" s="399">
        <f t="shared" si="5"/>
        <v>0</v>
      </c>
      <c r="J171" s="399">
        <f t="shared" si="5"/>
        <v>0</v>
      </c>
      <c r="K171" s="399">
        <f t="shared" si="5"/>
        <v>0</v>
      </c>
      <c r="L171" s="399">
        <f t="shared" si="5"/>
        <v>0</v>
      </c>
      <c r="M171" s="399">
        <f t="shared" si="5"/>
        <v>0</v>
      </c>
      <c r="N171" s="399">
        <f t="shared" si="5"/>
        <v>0</v>
      </c>
      <c r="O171" s="399">
        <f t="shared" si="5"/>
        <v>0</v>
      </c>
      <c r="P171" s="399">
        <f t="shared" si="5"/>
        <v>0</v>
      </c>
      <c r="Q171" s="399">
        <f t="shared" si="5"/>
        <v>0</v>
      </c>
      <c r="R171" s="399">
        <f>SUM(R160:R170)</f>
        <v>742000</v>
      </c>
      <c r="S171" s="5"/>
      <c r="T171" s="5"/>
    </row>
    <row r="172" spans="1:22" x14ac:dyDescent="0.2">
      <c r="A172" s="754" t="s">
        <v>249</v>
      </c>
      <c r="B172" s="754"/>
      <c r="C172" s="236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238"/>
      <c r="O172" s="383"/>
      <c r="P172" s="383"/>
      <c r="R172" s="239"/>
    </row>
    <row r="173" spans="1:22" ht="14.25" customHeight="1" x14ac:dyDescent="0.2">
      <c r="A173" s="575" t="s">
        <v>250</v>
      </c>
      <c r="B173" s="650"/>
      <c r="C173" s="653" t="s">
        <v>5</v>
      </c>
      <c r="D173" s="599" t="s">
        <v>175</v>
      </c>
      <c r="E173" s="657" t="s">
        <v>251</v>
      </c>
      <c r="F173" s="657"/>
      <c r="G173" s="657"/>
      <c r="H173" s="657"/>
      <c r="I173" s="657"/>
      <c r="J173" s="658"/>
      <c r="K173" s="659" t="s">
        <v>252</v>
      </c>
      <c r="L173" s="669" t="s">
        <v>170</v>
      </c>
      <c r="M173" s="670"/>
      <c r="N173" s="671"/>
      <c r="O173" s="621" t="s">
        <v>171</v>
      </c>
      <c r="P173" s="755" t="s">
        <v>172</v>
      </c>
      <c r="Q173" s="756"/>
      <c r="R173" s="593" t="s">
        <v>173</v>
      </c>
      <c r="S173" s="596" t="s">
        <v>253</v>
      </c>
      <c r="T173" s="596" t="s">
        <v>254</v>
      </c>
      <c r="U173" s="596" t="s">
        <v>255</v>
      </c>
      <c r="V173" s="596" t="s">
        <v>7</v>
      </c>
    </row>
    <row r="174" spans="1:22" x14ac:dyDescent="0.2">
      <c r="A174" s="577"/>
      <c r="B174" s="651"/>
      <c r="C174" s="654"/>
      <c r="D174" s="656"/>
      <c r="E174" s="666" t="s">
        <v>256</v>
      </c>
      <c r="F174" s="667"/>
      <c r="G174" s="667"/>
      <c r="H174" s="667" t="s">
        <v>257</v>
      </c>
      <c r="I174" s="667"/>
      <c r="J174" s="667"/>
      <c r="K174" s="660"/>
      <c r="L174" s="672"/>
      <c r="M174" s="673"/>
      <c r="N174" s="674"/>
      <c r="O174" s="622"/>
      <c r="P174" s="757"/>
      <c r="Q174" s="758"/>
      <c r="R174" s="594"/>
      <c r="S174" s="597"/>
      <c r="T174" s="597"/>
      <c r="U174" s="597"/>
      <c r="V174" s="597"/>
    </row>
    <row r="175" spans="1:22" ht="38.25" x14ac:dyDescent="0.2">
      <c r="A175" s="579"/>
      <c r="B175" s="652"/>
      <c r="C175" s="655"/>
      <c r="D175" s="600"/>
      <c r="E175" s="240" t="s">
        <v>186</v>
      </c>
      <c r="F175" s="241" t="s">
        <v>187</v>
      </c>
      <c r="G175" s="562" t="s">
        <v>236</v>
      </c>
      <c r="H175" s="240" t="s">
        <v>186</v>
      </c>
      <c r="I175" s="241" t="s">
        <v>187</v>
      </c>
      <c r="J175" s="562" t="s">
        <v>236</v>
      </c>
      <c r="K175" s="661"/>
      <c r="L175" s="555" t="s">
        <v>181</v>
      </c>
      <c r="M175" s="556" t="s">
        <v>182</v>
      </c>
      <c r="N175" s="557" t="s">
        <v>183</v>
      </c>
      <c r="O175" s="623"/>
      <c r="P175" s="567" t="s">
        <v>184</v>
      </c>
      <c r="Q175" s="570" t="s">
        <v>185</v>
      </c>
      <c r="R175" s="595"/>
      <c r="S175" s="665"/>
      <c r="T175" s="665"/>
      <c r="U175" s="665"/>
      <c r="V175" s="665"/>
    </row>
    <row r="176" spans="1:22" x14ac:dyDescent="0.2">
      <c r="A176" s="248" t="s">
        <v>258</v>
      </c>
      <c r="B176" s="249" t="s">
        <v>259</v>
      </c>
      <c r="C176" s="250">
        <f>[13]B!$C$1412</f>
        <v>0</v>
      </c>
      <c r="D176" s="401">
        <f>[13]B!H1412</f>
        <v>0</v>
      </c>
      <c r="E176" s="402">
        <f>[13]B!I1412</f>
        <v>0</v>
      </c>
      <c r="F176" s="402">
        <f>[13]B!J1412</f>
        <v>0</v>
      </c>
      <c r="G176" s="402">
        <f>[13]B!K1412</f>
        <v>0</v>
      </c>
      <c r="H176" s="402">
        <f>[13]B!L1412</f>
        <v>0</v>
      </c>
      <c r="I176" s="402">
        <f>[13]B!M1412</f>
        <v>0</v>
      </c>
      <c r="J176" s="402">
        <f>[13]B!N1412</f>
        <v>0</v>
      </c>
      <c r="K176" s="403"/>
      <c r="L176" s="402">
        <f>[13]B!AD1412</f>
        <v>0</v>
      </c>
      <c r="M176" s="402">
        <f>[13]B!AE1412</f>
        <v>0</v>
      </c>
      <c r="N176" s="402">
        <f>[13]B!AF1412</f>
        <v>0</v>
      </c>
      <c r="O176" s="402">
        <f>[13]B!AG1412</f>
        <v>0</v>
      </c>
      <c r="P176" s="402">
        <f>[13]B!AH1412</f>
        <v>0</v>
      </c>
      <c r="Q176" s="402">
        <f>[13]B!AI1412</f>
        <v>0</v>
      </c>
      <c r="R176" s="402">
        <f>[13]B!AJ1412</f>
        <v>0</v>
      </c>
      <c r="S176" s="17">
        <f>[13]B!$I$1412</f>
        <v>0</v>
      </c>
      <c r="T176" s="17">
        <f>[13]B!$L$1412</f>
        <v>0</v>
      </c>
      <c r="U176" s="253"/>
      <c r="V176" s="144">
        <f>[13]B!AL1412</f>
        <v>0</v>
      </c>
    </row>
    <row r="177" spans="1:22" x14ac:dyDescent="0.2">
      <c r="A177" s="254" t="s">
        <v>260</v>
      </c>
      <c r="B177" s="255" t="s">
        <v>261</v>
      </c>
      <c r="C177" s="401">
        <f>[13]B!C1547</f>
        <v>136</v>
      </c>
      <c r="D177" s="401">
        <f>[13]B!H1547</f>
        <v>125</v>
      </c>
      <c r="E177" s="404">
        <f>[13]B!I1547</f>
        <v>111</v>
      </c>
      <c r="F177" s="404">
        <f>[13]B!J1547</f>
        <v>14</v>
      </c>
      <c r="G177" s="404">
        <f>[13]B!K1547</f>
        <v>2</v>
      </c>
      <c r="H177" s="404">
        <f>[13]B!L1547</f>
        <v>9</v>
      </c>
      <c r="I177" s="404">
        <f>[13]B!M1547</f>
        <v>0</v>
      </c>
      <c r="J177" s="404">
        <f>[13]B!N1547</f>
        <v>0</v>
      </c>
      <c r="K177" s="404">
        <v>57</v>
      </c>
      <c r="L177" s="404">
        <f>[13]B!AD1547</f>
        <v>0</v>
      </c>
      <c r="M177" s="404">
        <f>[13]B!AE1547</f>
        <v>60</v>
      </c>
      <c r="N177" s="404">
        <f>[13]B!AF1547</f>
        <v>0</v>
      </c>
      <c r="O177" s="404">
        <f>[13]B!AG1547</f>
        <v>0</v>
      </c>
      <c r="P177" s="404">
        <f>[13]B!AH1547</f>
        <v>0</v>
      </c>
      <c r="Q177" s="404">
        <f>[13]B!AI1547</f>
        <v>0</v>
      </c>
      <c r="R177" s="404">
        <f>[13]B!AJ1547</f>
        <v>0</v>
      </c>
      <c r="S177" s="17">
        <f>[13]B!$I$1547</f>
        <v>111</v>
      </c>
      <c r="T177" s="17">
        <f>[13]B!$L$1547</f>
        <v>9</v>
      </c>
      <c r="U177" s="253"/>
      <c r="V177" s="144">
        <f>[13]B!$AL$1547</f>
        <v>49439225</v>
      </c>
    </row>
    <row r="178" spans="1:22" x14ac:dyDescent="0.2">
      <c r="A178" s="254" t="s">
        <v>193</v>
      </c>
      <c r="B178" s="255" t="s">
        <v>262</v>
      </c>
      <c r="C178" s="401">
        <f>[13]B!C1728</f>
        <v>74</v>
      </c>
      <c r="D178" s="401">
        <f>[13]B!H1728</f>
        <v>65</v>
      </c>
      <c r="E178" s="404">
        <f>[13]B!I1728</f>
        <v>48</v>
      </c>
      <c r="F178" s="404">
        <f>[13]B!J1728</f>
        <v>17</v>
      </c>
      <c r="G178" s="404">
        <f>[13]B!K1728</f>
        <v>2</v>
      </c>
      <c r="H178" s="404">
        <f>[13]B!L1728</f>
        <v>2</v>
      </c>
      <c r="I178" s="404">
        <f>[13]B!M1728</f>
        <v>5</v>
      </c>
      <c r="J178" s="404">
        <f>[13]B!N1728</f>
        <v>0</v>
      </c>
      <c r="K178" s="404">
        <v>28</v>
      </c>
      <c r="L178" s="404">
        <f>[13]B!AD1728</f>
        <v>0</v>
      </c>
      <c r="M178" s="404">
        <f>[13]B!AE1728</f>
        <v>17</v>
      </c>
      <c r="N178" s="404">
        <f>[13]B!AF1728</f>
        <v>0</v>
      </c>
      <c r="O178" s="404">
        <f>[13]B!AG1728</f>
        <v>0</v>
      </c>
      <c r="P178" s="404">
        <f>[13]B!AH1728</f>
        <v>0</v>
      </c>
      <c r="Q178" s="404">
        <f>[13]B!AI1728</f>
        <v>0</v>
      </c>
      <c r="R178" s="404">
        <f>[13]B!AJ1728</f>
        <v>0</v>
      </c>
      <c r="S178" s="17">
        <f>[13]B!$I$1728</f>
        <v>48</v>
      </c>
      <c r="T178" s="17">
        <f>[13]B!$L$1728</f>
        <v>2</v>
      </c>
      <c r="U178" s="253"/>
      <c r="V178" s="144">
        <f>[13]B!AL1728</f>
        <v>5906020</v>
      </c>
    </row>
    <row r="179" spans="1:22" x14ac:dyDescent="0.2">
      <c r="A179" s="254" t="s">
        <v>195</v>
      </c>
      <c r="B179" s="255" t="s">
        <v>263</v>
      </c>
      <c r="C179" s="401">
        <f>[13]B!C1792</f>
        <v>5</v>
      </c>
      <c r="D179" s="401">
        <f>[13]B!H1792</f>
        <v>5</v>
      </c>
      <c r="E179" s="404">
        <f>[13]B!I1792</f>
        <v>5</v>
      </c>
      <c r="F179" s="404">
        <f>[13]B!J1792</f>
        <v>0</v>
      </c>
      <c r="G179" s="404">
        <f>[13]B!K1792</f>
        <v>0</v>
      </c>
      <c r="H179" s="404">
        <f>[13]B!L1792</f>
        <v>0</v>
      </c>
      <c r="I179" s="404">
        <f>[13]B!M1792</f>
        <v>0</v>
      </c>
      <c r="J179" s="404">
        <f>[13]B!N1792</f>
        <v>0</v>
      </c>
      <c r="K179" s="404">
        <v>1</v>
      </c>
      <c r="L179" s="404">
        <f>[13]B!AD1792</f>
        <v>0</v>
      </c>
      <c r="M179" s="404">
        <f>[13]B!AE1792</f>
        <v>0</v>
      </c>
      <c r="N179" s="404">
        <f>[13]B!AF1792</f>
        <v>0</v>
      </c>
      <c r="O179" s="404">
        <f>[13]B!AG1792</f>
        <v>0</v>
      </c>
      <c r="P179" s="404">
        <f>[13]B!AH1792</f>
        <v>0</v>
      </c>
      <c r="Q179" s="404">
        <f>[13]B!AI1792</f>
        <v>0</v>
      </c>
      <c r="R179" s="404">
        <f>[13]B!AJ1792</f>
        <v>0</v>
      </c>
      <c r="S179" s="17">
        <f>[13]B!$I$1792</f>
        <v>5</v>
      </c>
      <c r="T179" s="17">
        <f>[13]B!$L$1792</f>
        <v>0</v>
      </c>
      <c r="U179" s="253"/>
      <c r="V179" s="144">
        <f>[13]B!AL1792</f>
        <v>773420</v>
      </c>
    </row>
    <row r="180" spans="1:22" x14ac:dyDescent="0.2">
      <c r="A180" s="254" t="s">
        <v>197</v>
      </c>
      <c r="B180" s="255" t="s">
        <v>264</v>
      </c>
      <c r="C180" s="401">
        <f>[13]B!C1866</f>
        <v>57</v>
      </c>
      <c r="D180" s="401">
        <f>[13]B!H1866</f>
        <v>48</v>
      </c>
      <c r="E180" s="404">
        <f>[13]B!I1866</f>
        <v>46</v>
      </c>
      <c r="F180" s="404">
        <f>[13]B!J1866</f>
        <v>2</v>
      </c>
      <c r="G180" s="404">
        <f>[13]B!K1866</f>
        <v>0</v>
      </c>
      <c r="H180" s="404">
        <f>[13]B!L1866</f>
        <v>7</v>
      </c>
      <c r="I180" s="404">
        <f>[13]B!M1866</f>
        <v>2</v>
      </c>
      <c r="J180" s="404">
        <f>[13]B!N1866</f>
        <v>0</v>
      </c>
      <c r="K180" s="404">
        <v>35</v>
      </c>
      <c r="L180" s="404">
        <f>[13]B!AD1866</f>
        <v>0</v>
      </c>
      <c r="M180" s="404">
        <f>[13]B!AE1866</f>
        <v>0</v>
      </c>
      <c r="N180" s="404">
        <f>[13]B!AF1866</f>
        <v>0</v>
      </c>
      <c r="O180" s="404">
        <f>[13]B!AG1866</f>
        <v>0</v>
      </c>
      <c r="P180" s="404">
        <f>[13]B!AH1866</f>
        <v>0</v>
      </c>
      <c r="Q180" s="404">
        <f>[13]B!AI1866</f>
        <v>0</v>
      </c>
      <c r="R180" s="404">
        <f>[13]B!AJ1866</f>
        <v>0</v>
      </c>
      <c r="S180" s="17">
        <f>[13]B!$I$1866</f>
        <v>46</v>
      </c>
      <c r="T180" s="17">
        <f>[13]B!$L$1866</f>
        <v>7</v>
      </c>
      <c r="U180" s="253"/>
      <c r="V180" s="144">
        <f>[13]B!AL1866</f>
        <v>4220880</v>
      </c>
    </row>
    <row r="181" spans="1:22" x14ac:dyDescent="0.2">
      <c r="A181" s="254" t="s">
        <v>265</v>
      </c>
      <c r="B181" s="255" t="s">
        <v>266</v>
      </c>
      <c r="C181" s="401">
        <f>[13]B!C1909</f>
        <v>57</v>
      </c>
      <c r="D181" s="401">
        <f>[13]B!H1909</f>
        <v>55</v>
      </c>
      <c r="E181" s="404">
        <f>[13]B!I1909</f>
        <v>17</v>
      </c>
      <c r="F181" s="404">
        <f>[13]B!J1909</f>
        <v>38</v>
      </c>
      <c r="G181" s="404">
        <f>[13]B!K1909</f>
        <v>0</v>
      </c>
      <c r="H181" s="404">
        <f>[13]B!L1909</f>
        <v>2</v>
      </c>
      <c r="I181" s="404">
        <f>[13]B!M1909</f>
        <v>0</v>
      </c>
      <c r="J181" s="404">
        <f>[13]B!N1909</f>
        <v>0</v>
      </c>
      <c r="K181" s="404">
        <v>57</v>
      </c>
      <c r="L181" s="404">
        <f>[13]B!AD1909</f>
        <v>0</v>
      </c>
      <c r="M181" s="404">
        <f>[13]B!AE1909</f>
        <v>0</v>
      </c>
      <c r="N181" s="404">
        <f>[13]B!AF1909</f>
        <v>0</v>
      </c>
      <c r="O181" s="404">
        <f>[13]B!AG1909</f>
        <v>0</v>
      </c>
      <c r="P181" s="404">
        <f>[13]B!AH1909</f>
        <v>0</v>
      </c>
      <c r="Q181" s="404">
        <f>[13]B!AI1909</f>
        <v>0</v>
      </c>
      <c r="R181" s="404">
        <f>[13]B!AJ1909</f>
        <v>0</v>
      </c>
      <c r="S181" s="17">
        <f>[13]B!$I$1909</f>
        <v>17</v>
      </c>
      <c r="T181" s="17">
        <f>[13]B!$L$1909</f>
        <v>2</v>
      </c>
      <c r="U181" s="253"/>
      <c r="V181" s="144">
        <f>[13]B!AL1909</f>
        <v>1229705</v>
      </c>
    </row>
    <row r="182" spans="1:22" x14ac:dyDescent="0.2">
      <c r="A182" s="254" t="s">
        <v>204</v>
      </c>
      <c r="B182" s="255" t="s">
        <v>267</v>
      </c>
      <c r="C182" s="405">
        <f>[13]B!C2068</f>
        <v>11</v>
      </c>
      <c r="D182" s="405">
        <f>[13]B!H2068</f>
        <v>9</v>
      </c>
      <c r="E182" s="404">
        <f>[13]B!I2068</f>
        <v>8</v>
      </c>
      <c r="F182" s="404">
        <f>[13]B!J2068</f>
        <v>1</v>
      </c>
      <c r="G182" s="404">
        <f>[13]B!K2068</f>
        <v>0</v>
      </c>
      <c r="H182" s="404">
        <f>[13]B!L2068</f>
        <v>1</v>
      </c>
      <c r="I182" s="404">
        <f>[13]B!M2068</f>
        <v>1</v>
      </c>
      <c r="J182" s="404">
        <f>[13]B!N2068</f>
        <v>0</v>
      </c>
      <c r="K182" s="404">
        <v>0</v>
      </c>
      <c r="L182" s="404">
        <f>[13]B!AD2068</f>
        <v>0</v>
      </c>
      <c r="M182" s="404">
        <f>[13]B!AE2068</f>
        <v>0</v>
      </c>
      <c r="N182" s="404">
        <f>[13]B!AF2068</f>
        <v>0</v>
      </c>
      <c r="O182" s="404">
        <f>[13]B!AG2068</f>
        <v>0</v>
      </c>
      <c r="P182" s="404">
        <f>[13]B!AH2068</f>
        <v>0</v>
      </c>
      <c r="Q182" s="404">
        <f>[13]B!AI2068</f>
        <v>0</v>
      </c>
      <c r="R182" s="404">
        <f>[13]B!AJ2068</f>
        <v>0</v>
      </c>
      <c r="S182" s="17">
        <f>[13]B!$I$2068</f>
        <v>8</v>
      </c>
      <c r="T182" s="17">
        <f>[13]B!$L$2068</f>
        <v>1</v>
      </c>
      <c r="U182" s="253"/>
      <c r="V182" s="144">
        <f>[13]B!AL2068</f>
        <v>14023110</v>
      </c>
    </row>
    <row r="183" spans="1:22" x14ac:dyDescent="0.2">
      <c r="A183" s="254" t="s">
        <v>268</v>
      </c>
      <c r="B183" s="255" t="s">
        <v>269</v>
      </c>
      <c r="C183" s="405">
        <f>[13]B!C2170</f>
        <v>13</v>
      </c>
      <c r="D183" s="405">
        <f>[13]B!H2170</f>
        <v>10</v>
      </c>
      <c r="E183" s="404">
        <f>[13]B!I2170</f>
        <v>10</v>
      </c>
      <c r="F183" s="404">
        <f>[13]B!J2170</f>
        <v>0</v>
      </c>
      <c r="G183" s="404">
        <f>[13]B!K2170</f>
        <v>0</v>
      </c>
      <c r="H183" s="404">
        <f>[13]B!L2170</f>
        <v>3</v>
      </c>
      <c r="I183" s="404">
        <f>[13]B!M2170</f>
        <v>0</v>
      </c>
      <c r="J183" s="404">
        <f>[13]B!N2170</f>
        <v>0</v>
      </c>
      <c r="K183" s="404">
        <v>3</v>
      </c>
      <c r="L183" s="404">
        <f>[13]B!AD2170</f>
        <v>0</v>
      </c>
      <c r="M183" s="404">
        <f>[13]B!AE2170</f>
        <v>0</v>
      </c>
      <c r="N183" s="404">
        <f>[13]B!AF2170</f>
        <v>0</v>
      </c>
      <c r="O183" s="404">
        <f>[13]B!AG2170</f>
        <v>0</v>
      </c>
      <c r="P183" s="404">
        <f>[13]B!AH2170</f>
        <v>0</v>
      </c>
      <c r="Q183" s="404">
        <f>[13]B!AI2170</f>
        <v>0</v>
      </c>
      <c r="R183" s="404">
        <f>[13]B!AJ2170</f>
        <v>0</v>
      </c>
      <c r="S183" s="17">
        <f>[13]B!$I$2170</f>
        <v>10</v>
      </c>
      <c r="T183" s="17">
        <f>[13]B!$L$2170</f>
        <v>3</v>
      </c>
      <c r="U183" s="253"/>
      <c r="V183" s="144">
        <f>[13]B!AL2170</f>
        <v>3760705</v>
      </c>
    </row>
    <row r="184" spans="1:22" x14ac:dyDescent="0.2">
      <c r="A184" s="254" t="s">
        <v>270</v>
      </c>
      <c r="B184" s="255" t="s">
        <v>271</v>
      </c>
      <c r="C184" s="405">
        <f>[13]B!C2398</f>
        <v>168</v>
      </c>
      <c r="D184" s="405">
        <f>[13]B!H2398</f>
        <v>140</v>
      </c>
      <c r="E184" s="404">
        <f>[13]B!I2398</f>
        <v>106</v>
      </c>
      <c r="F184" s="404">
        <f>[13]B!J2398</f>
        <v>34</v>
      </c>
      <c r="G184" s="404">
        <f>[13]B!K2398</f>
        <v>1</v>
      </c>
      <c r="H184" s="404">
        <f>[13]B!L2398</f>
        <v>23</v>
      </c>
      <c r="I184" s="404">
        <f>[13]B!M2398</f>
        <v>3</v>
      </c>
      <c r="J184" s="404">
        <f>[13]B!N2398</f>
        <v>1</v>
      </c>
      <c r="K184" s="406"/>
      <c r="L184" s="404">
        <f>[13]B!AD2398</f>
        <v>0</v>
      </c>
      <c r="M184" s="404">
        <f>[13]B!AE2398</f>
        <v>0</v>
      </c>
      <c r="N184" s="404">
        <f>[13]B!AF2398</f>
        <v>0</v>
      </c>
      <c r="O184" s="404">
        <f>[13]B!AG2398</f>
        <v>0</v>
      </c>
      <c r="P184" s="404">
        <f>[13]B!AH2398</f>
        <v>0</v>
      </c>
      <c r="Q184" s="404">
        <f>[13]B!AI2398</f>
        <v>0</v>
      </c>
      <c r="R184" s="404">
        <f>[13]B!AJ2398</f>
        <v>0</v>
      </c>
      <c r="S184" s="17">
        <f>[13]B!$I$2398</f>
        <v>106</v>
      </c>
      <c r="T184" s="17">
        <f>[13]B!$L$2398</f>
        <v>23</v>
      </c>
      <c r="U184" s="253"/>
      <c r="V184" s="144">
        <f>[13]B!AL2398</f>
        <v>34779415</v>
      </c>
    </row>
    <row r="185" spans="1:22" x14ac:dyDescent="0.2">
      <c r="A185" s="254" t="s">
        <v>272</v>
      </c>
      <c r="B185" s="255" t="s">
        <v>273</v>
      </c>
      <c r="C185" s="401">
        <f>[13]B!C2438</f>
        <v>12</v>
      </c>
      <c r="D185" s="401">
        <f>[13]B!H2438</f>
        <v>10</v>
      </c>
      <c r="E185" s="404">
        <f>[13]B!I2438</f>
        <v>6</v>
      </c>
      <c r="F185" s="404">
        <f>[13]B!J2438</f>
        <v>4</v>
      </c>
      <c r="G185" s="404">
        <f>[13]B!K2438</f>
        <v>1</v>
      </c>
      <c r="H185" s="404">
        <f>[13]B!L2438</f>
        <v>0</v>
      </c>
      <c r="I185" s="404">
        <f>[13]B!M2438</f>
        <v>1</v>
      </c>
      <c r="J185" s="404">
        <f>[13]B!N2438</f>
        <v>0</v>
      </c>
      <c r="K185" s="404">
        <v>2</v>
      </c>
      <c r="L185" s="404">
        <f>[13]B!AD2438</f>
        <v>0</v>
      </c>
      <c r="M185" s="404">
        <f>[13]B!AE2438</f>
        <v>0</v>
      </c>
      <c r="N185" s="404">
        <f>[13]B!AF2438</f>
        <v>0</v>
      </c>
      <c r="O185" s="404">
        <f>[13]B!AG2438</f>
        <v>0</v>
      </c>
      <c r="P185" s="404">
        <f>[13]B!AH2438</f>
        <v>0</v>
      </c>
      <c r="Q185" s="404">
        <f>[13]B!AI2438</f>
        <v>0</v>
      </c>
      <c r="R185" s="404">
        <f>[13]B!AJ2438</f>
        <v>0</v>
      </c>
      <c r="S185" s="17">
        <f>[13]B!$I$2438</f>
        <v>6</v>
      </c>
      <c r="T185" s="17">
        <f>[13]B!$L$2438</f>
        <v>0</v>
      </c>
      <c r="U185" s="253"/>
      <c r="V185" s="144">
        <f>[13]B!AL2438</f>
        <v>767730</v>
      </c>
    </row>
    <row r="186" spans="1:22" x14ac:dyDescent="0.2">
      <c r="A186" s="254" t="s">
        <v>274</v>
      </c>
      <c r="B186" s="255" t="s">
        <v>275</v>
      </c>
      <c r="C186" s="401">
        <f>[13]B!C2561</f>
        <v>49</v>
      </c>
      <c r="D186" s="401">
        <f>[13]B!H2561</f>
        <v>45</v>
      </c>
      <c r="E186" s="404">
        <f>[13]B!I2561</f>
        <v>30</v>
      </c>
      <c r="F186" s="404">
        <f>[13]B!J2561</f>
        <v>15</v>
      </c>
      <c r="G186" s="404">
        <f>[13]B!K2561</f>
        <v>0</v>
      </c>
      <c r="H186" s="404">
        <f>[13]B!L2561</f>
        <v>3</v>
      </c>
      <c r="I186" s="404">
        <f>[13]B!M2561</f>
        <v>1</v>
      </c>
      <c r="J186" s="404">
        <f>[13]B!N2561</f>
        <v>0</v>
      </c>
      <c r="K186" s="402">
        <v>0</v>
      </c>
      <c r="L186" s="404">
        <f>[13]B!AD2561</f>
        <v>0</v>
      </c>
      <c r="M186" s="404">
        <f>[13]B!AE2561</f>
        <v>0</v>
      </c>
      <c r="N186" s="404">
        <f>[13]B!AF2561</f>
        <v>0</v>
      </c>
      <c r="O186" s="404">
        <f>[13]B!AG2561</f>
        <v>0</v>
      </c>
      <c r="P186" s="404">
        <f>[13]B!AH2561</f>
        <v>0</v>
      </c>
      <c r="Q186" s="404">
        <f>[13]B!AI2561</f>
        <v>0</v>
      </c>
      <c r="R186" s="404">
        <f>[13]B!AJ2561</f>
        <v>0</v>
      </c>
      <c r="S186" s="17">
        <f>[13]B!$I$2561</f>
        <v>30</v>
      </c>
      <c r="T186" s="17">
        <f>[13]B!$L$2561</f>
        <v>3</v>
      </c>
      <c r="U186" s="253"/>
      <c r="V186" s="144">
        <f>[13]B!AL2561</f>
        <v>8237960</v>
      </c>
    </row>
    <row r="187" spans="1:22" x14ac:dyDescent="0.2">
      <c r="A187" s="254" t="s">
        <v>276</v>
      </c>
      <c r="B187" s="255" t="s">
        <v>277</v>
      </c>
      <c r="C187" s="401">
        <f>[13]B!C2600</f>
        <v>21</v>
      </c>
      <c r="D187" s="401">
        <f>[13]B!H2600</f>
        <v>20</v>
      </c>
      <c r="E187" s="404">
        <f>[13]B!I2600</f>
        <v>19</v>
      </c>
      <c r="F187" s="404">
        <f>[13]B!J2600</f>
        <v>1</v>
      </c>
      <c r="G187" s="404">
        <f>[13]B!K2600</f>
        <v>0</v>
      </c>
      <c r="H187" s="404">
        <f>[13]B!L2600</f>
        <v>0</v>
      </c>
      <c r="I187" s="404">
        <f>[13]B!M2600</f>
        <v>1</v>
      </c>
      <c r="J187" s="404">
        <f>[13]B!N2600</f>
        <v>0</v>
      </c>
      <c r="K187" s="402">
        <v>6</v>
      </c>
      <c r="L187" s="404">
        <f>[13]B!AD2600</f>
        <v>0</v>
      </c>
      <c r="M187" s="404">
        <f>[13]B!AE2600</f>
        <v>4</v>
      </c>
      <c r="N187" s="404">
        <f>[13]B!AF2600</f>
        <v>0</v>
      </c>
      <c r="O187" s="404">
        <f>[13]B!AG2600</f>
        <v>0</v>
      </c>
      <c r="P187" s="404">
        <f>[13]B!AH2600</f>
        <v>0</v>
      </c>
      <c r="Q187" s="404">
        <f>[13]B!AI2600</f>
        <v>0</v>
      </c>
      <c r="R187" s="404">
        <f>[13]B!AJ2600</f>
        <v>0</v>
      </c>
      <c r="S187" s="17">
        <f>[13]B!$I$2600</f>
        <v>19</v>
      </c>
      <c r="T187" s="17">
        <f>[13]B!$L$2600</f>
        <v>0</v>
      </c>
      <c r="U187" s="253"/>
      <c r="V187" s="144">
        <f>[13]B!AL2600</f>
        <v>3147510</v>
      </c>
    </row>
    <row r="188" spans="1:22" x14ac:dyDescent="0.2">
      <c r="A188" s="254" t="s">
        <v>278</v>
      </c>
      <c r="B188" s="255" t="s">
        <v>279</v>
      </c>
      <c r="C188" s="401">
        <f>[13]B!C2640</f>
        <v>47</v>
      </c>
      <c r="D188" s="401">
        <f>[13]B!H2640</f>
        <v>39</v>
      </c>
      <c r="E188" s="404">
        <f>[13]B!I2640</f>
        <v>27</v>
      </c>
      <c r="F188" s="404">
        <f>[13]B!J2640</f>
        <v>12</v>
      </c>
      <c r="G188" s="404">
        <f>[13]B!K2640</f>
        <v>1</v>
      </c>
      <c r="H188" s="404">
        <f>[13]B!L2640</f>
        <v>5</v>
      </c>
      <c r="I188" s="404">
        <f>[13]B!M2640</f>
        <v>2</v>
      </c>
      <c r="J188" s="404">
        <f>[13]B!N2640</f>
        <v>0</v>
      </c>
      <c r="K188" s="402">
        <v>1</v>
      </c>
      <c r="L188" s="404">
        <f>[13]B!AD2640</f>
        <v>0</v>
      </c>
      <c r="M188" s="404">
        <f>[13]B!AE2640</f>
        <v>0</v>
      </c>
      <c r="N188" s="404">
        <f>[13]B!AF2640</f>
        <v>0</v>
      </c>
      <c r="O188" s="404">
        <f>[13]B!AG2640</f>
        <v>0</v>
      </c>
      <c r="P188" s="404">
        <f>[13]B!AH2640</f>
        <v>0</v>
      </c>
      <c r="Q188" s="404">
        <f>[13]B!AI2640</f>
        <v>0</v>
      </c>
      <c r="R188" s="404">
        <f>[13]B!AJ2640</f>
        <v>0</v>
      </c>
      <c r="S188" s="17">
        <f>[13]B!$I$2640</f>
        <v>27</v>
      </c>
      <c r="T188" s="17">
        <f>[13]B!$L$2640</f>
        <v>5</v>
      </c>
      <c r="U188" s="253"/>
      <c r="V188" s="144">
        <f>[13]B!AL2640</f>
        <v>5304975</v>
      </c>
    </row>
    <row r="189" spans="1:22" x14ac:dyDescent="0.2">
      <c r="A189" s="257" t="s">
        <v>280</v>
      </c>
      <c r="B189" s="255" t="s">
        <v>281</v>
      </c>
      <c r="C189" s="401">
        <f>SUM(C190:C192)</f>
        <v>83</v>
      </c>
      <c r="D189" s="401">
        <f t="shared" ref="D189:Q189" si="6">SUM(D190:D192)</f>
        <v>83</v>
      </c>
      <c r="E189" s="401">
        <f>SUM(E190:E192)</f>
        <v>29</v>
      </c>
      <c r="F189" s="401">
        <f>SUM(F190:F192)</f>
        <v>54</v>
      </c>
      <c r="G189" s="401">
        <f t="shared" si="6"/>
        <v>0</v>
      </c>
      <c r="H189" s="401">
        <f t="shared" si="6"/>
        <v>0</v>
      </c>
      <c r="I189" s="401">
        <f t="shared" si="6"/>
        <v>0</v>
      </c>
      <c r="J189" s="401">
        <f t="shared" si="6"/>
        <v>0</v>
      </c>
      <c r="K189" s="406"/>
      <c r="L189" s="401">
        <f t="shared" si="6"/>
        <v>0</v>
      </c>
      <c r="M189" s="401">
        <f t="shared" si="6"/>
        <v>0</v>
      </c>
      <c r="N189" s="401">
        <f t="shared" si="6"/>
        <v>0</v>
      </c>
      <c r="O189" s="401">
        <f t="shared" si="6"/>
        <v>0</v>
      </c>
      <c r="P189" s="401">
        <f t="shared" si="6"/>
        <v>0</v>
      </c>
      <c r="Q189" s="401">
        <f t="shared" si="6"/>
        <v>0</v>
      </c>
      <c r="R189" s="401">
        <f>SUM(R190:R192)</f>
        <v>0</v>
      </c>
      <c r="S189" s="401">
        <f>SUM(S190:S192)</f>
        <v>58</v>
      </c>
      <c r="T189" s="401">
        <f>SUM(T190:T192)</f>
        <v>0</v>
      </c>
      <c r="U189" s="253"/>
      <c r="V189" s="401">
        <f>SUM(V190:V192)</f>
        <v>4766440</v>
      </c>
    </row>
    <row r="190" spans="1:22" x14ac:dyDescent="0.2">
      <c r="A190" s="258"/>
      <c r="B190" s="259" t="s">
        <v>282</v>
      </c>
      <c r="C190" s="402">
        <f>[13]B!C2646</f>
        <v>83</v>
      </c>
      <c r="D190" s="402">
        <f>[13]B!H2646</f>
        <v>83</v>
      </c>
      <c r="E190" s="402">
        <f>[13]B!I2646</f>
        <v>29</v>
      </c>
      <c r="F190" s="402">
        <f>[13]B!J2646</f>
        <v>54</v>
      </c>
      <c r="G190" s="402">
        <f>[13]B!K2646</f>
        <v>0</v>
      </c>
      <c r="H190" s="402">
        <f>[13]B!L2646</f>
        <v>0</v>
      </c>
      <c r="I190" s="402">
        <f>[13]B!M2646</f>
        <v>0</v>
      </c>
      <c r="J190" s="402">
        <f>[13]B!N2646</f>
        <v>0</v>
      </c>
      <c r="K190" s="406"/>
      <c r="L190" s="402">
        <f>[13]B!AD2646</f>
        <v>0</v>
      </c>
      <c r="M190" s="402">
        <f>[13]B!AE2646</f>
        <v>0</v>
      </c>
      <c r="N190" s="402">
        <f>[13]B!AF2646</f>
        <v>0</v>
      </c>
      <c r="O190" s="402">
        <f>[13]B!AG2646</f>
        <v>0</v>
      </c>
      <c r="P190" s="402">
        <f>[13]B!AH2646</f>
        <v>0</v>
      </c>
      <c r="Q190" s="402">
        <f>[13]B!AI2646</f>
        <v>0</v>
      </c>
      <c r="R190" s="402">
        <f>[13]B!AJ2646</f>
        <v>0</v>
      </c>
      <c r="S190" s="17">
        <f>[13]B!$I$2646</f>
        <v>29</v>
      </c>
      <c r="T190" s="17">
        <f>[13]B!$L$2646</f>
        <v>0</v>
      </c>
      <c r="U190" s="260"/>
      <c r="V190" s="144">
        <f>[13]B!AL2646</f>
        <v>4766440</v>
      </c>
    </row>
    <row r="191" spans="1:22" x14ac:dyDescent="0.2">
      <c r="A191" s="258"/>
      <c r="B191" s="259" t="s">
        <v>283</v>
      </c>
      <c r="C191" s="402">
        <f>[13]B!C2647</f>
        <v>0</v>
      </c>
      <c r="D191" s="402">
        <f>[13]B!H2647</f>
        <v>0</v>
      </c>
      <c r="E191" s="402">
        <f>[13]B!I2647</f>
        <v>0</v>
      </c>
      <c r="F191" s="402">
        <f>[13]B!J2647</f>
        <v>0</v>
      </c>
      <c r="G191" s="402">
        <f>[13]B!K2647</f>
        <v>0</v>
      </c>
      <c r="H191" s="402">
        <f>[13]B!L2647</f>
        <v>0</v>
      </c>
      <c r="I191" s="402">
        <f>[13]B!M2647</f>
        <v>0</v>
      </c>
      <c r="J191" s="402">
        <f>[13]B!N2647</f>
        <v>0</v>
      </c>
      <c r="K191" s="406"/>
      <c r="L191" s="402">
        <f>[13]B!AD2647</f>
        <v>0</v>
      </c>
      <c r="M191" s="402">
        <f>[13]B!AE2647</f>
        <v>0</v>
      </c>
      <c r="N191" s="402">
        <f>[13]B!AF2647</f>
        <v>0</v>
      </c>
      <c r="O191" s="402">
        <f>[13]B!AG2647</f>
        <v>0</v>
      </c>
      <c r="P191" s="402">
        <f>[13]B!AH2647</f>
        <v>0</v>
      </c>
      <c r="Q191" s="402">
        <f>[13]B!AI2647</f>
        <v>0</v>
      </c>
      <c r="R191" s="402">
        <f>[13]B!AJ2647</f>
        <v>0</v>
      </c>
      <c r="S191" s="17">
        <f>[13]B!$I$2646</f>
        <v>29</v>
      </c>
      <c r="T191" s="17">
        <f>[13]B!$L$2646</f>
        <v>0</v>
      </c>
      <c r="U191" s="260"/>
      <c r="V191" s="144">
        <f>[13]B!AL2647</f>
        <v>0</v>
      </c>
    </row>
    <row r="192" spans="1:22" x14ac:dyDescent="0.2">
      <c r="A192" s="258"/>
      <c r="B192" s="259" t="s">
        <v>284</v>
      </c>
      <c r="C192" s="402">
        <f>SUM([13]B!C2648:C2652)</f>
        <v>0</v>
      </c>
      <c r="D192" s="402">
        <f>SUM([13]B!H2648:H2652)</f>
        <v>0</v>
      </c>
      <c r="E192" s="402">
        <f>SUM([13]B!I2648:I2652)</f>
        <v>0</v>
      </c>
      <c r="F192" s="402">
        <f>SUM([13]B!J2648:J2652)</f>
        <v>0</v>
      </c>
      <c r="G192" s="402">
        <f>SUM([13]B!K2648:K2652)</f>
        <v>0</v>
      </c>
      <c r="H192" s="402">
        <f>SUM([13]B!L2648:L2652)</f>
        <v>0</v>
      </c>
      <c r="I192" s="402">
        <f>SUM([13]B!M2648:M2652)</f>
        <v>0</v>
      </c>
      <c r="J192" s="402">
        <f>SUM([13]B!N2648:N2652)</f>
        <v>0</v>
      </c>
      <c r="K192" s="406"/>
      <c r="L192" s="402">
        <f>SUM([13]B!AD2648:AD2652)</f>
        <v>0</v>
      </c>
      <c r="M192" s="402">
        <f>SUM([13]B!AE2648:AE2652)</f>
        <v>0</v>
      </c>
      <c r="N192" s="402">
        <f>SUM([13]B!AF2648:AF2652)</f>
        <v>0</v>
      </c>
      <c r="O192" s="402">
        <f>SUM([13]B!AG2648:AG2652)</f>
        <v>0</v>
      </c>
      <c r="P192" s="402">
        <f>SUM([13]B!AH2648:AH2652)</f>
        <v>0</v>
      </c>
      <c r="Q192" s="402">
        <f>SUM([13]B!AI2648:AI2652)</f>
        <v>0</v>
      </c>
      <c r="R192" s="402">
        <f>SUM([13]B!AJ2648:AJ2652)</f>
        <v>0</v>
      </c>
      <c r="S192" s="402">
        <f>SUM([13]B!I2648:I2652)</f>
        <v>0</v>
      </c>
      <c r="T192" s="402">
        <f>SUM([13]B!L2648:L2652)</f>
        <v>0</v>
      </c>
      <c r="U192" s="260"/>
      <c r="V192" s="402">
        <f>SUM([13]B!AL2648:AL2652)</f>
        <v>0</v>
      </c>
    </row>
    <row r="193" spans="1:28" x14ac:dyDescent="0.2">
      <c r="A193" s="254" t="s">
        <v>285</v>
      </c>
      <c r="B193" s="255" t="s">
        <v>286</v>
      </c>
      <c r="C193" s="401">
        <f>+[13]B!C2889</f>
        <v>96</v>
      </c>
      <c r="D193" s="401">
        <f>+[13]B!H2889</f>
        <v>92</v>
      </c>
      <c r="E193" s="407">
        <f>+[13]B!I2889</f>
        <v>85</v>
      </c>
      <c r="F193" s="407">
        <f>+[13]B!J2889</f>
        <v>7</v>
      </c>
      <c r="G193" s="407">
        <f>+[13]B!K2889</f>
        <v>1</v>
      </c>
      <c r="H193" s="407">
        <f>+[13]B!L2889</f>
        <v>2</v>
      </c>
      <c r="I193" s="407">
        <f>+[13]B!M2889</f>
        <v>1</v>
      </c>
      <c r="J193" s="407">
        <f>+[13]B!N2889</f>
        <v>0</v>
      </c>
      <c r="K193" s="402">
        <v>5</v>
      </c>
      <c r="L193" s="404">
        <f>+[13]B!AD2889</f>
        <v>3</v>
      </c>
      <c r="M193" s="404">
        <f>+[13]B!AE2889</f>
        <v>15</v>
      </c>
      <c r="N193" s="404">
        <f>+[13]B!AF2889</f>
        <v>0</v>
      </c>
      <c r="O193" s="404">
        <f>+[13]B!AG2889</f>
        <v>0</v>
      </c>
      <c r="P193" s="404">
        <f>+[13]B!AH2889</f>
        <v>0</v>
      </c>
      <c r="Q193" s="404">
        <f>+[13]B!AI2889</f>
        <v>0</v>
      </c>
      <c r="R193" s="404">
        <f>+[13]B!AJ2889</f>
        <v>0</v>
      </c>
      <c r="S193" s="17">
        <f>[13]B!$I$2889</f>
        <v>85</v>
      </c>
      <c r="T193" s="17">
        <f>[13]B!$L$2889</f>
        <v>2</v>
      </c>
      <c r="U193" s="260"/>
      <c r="V193" s="145">
        <f>[13]B!$AL$2889</f>
        <v>43790360</v>
      </c>
    </row>
    <row r="194" spans="1:28" x14ac:dyDescent="0.2">
      <c r="A194" s="254" t="s">
        <v>287</v>
      </c>
      <c r="B194" s="255" t="s">
        <v>288</v>
      </c>
      <c r="C194" s="405">
        <f>+[13]B!C3105</f>
        <v>71</v>
      </c>
      <c r="D194" s="405">
        <f>+[13]B!H3105</f>
        <v>37</v>
      </c>
      <c r="E194" s="404">
        <f>+[13]B!I3105</f>
        <v>36</v>
      </c>
      <c r="F194" s="404">
        <f>+[13]B!J3105</f>
        <v>1</v>
      </c>
      <c r="G194" s="404">
        <f>+[13]B!K3105</f>
        <v>0</v>
      </c>
      <c r="H194" s="404">
        <f>+[13]B!L3105</f>
        <v>34</v>
      </c>
      <c r="I194" s="404">
        <f>+[13]B!M3105</f>
        <v>0</v>
      </c>
      <c r="J194" s="404">
        <f>+[13]B!N3105</f>
        <v>0</v>
      </c>
      <c r="K194" s="404">
        <v>71</v>
      </c>
      <c r="L194" s="404">
        <f>+[13]B!AD3094</f>
        <v>0</v>
      </c>
      <c r="M194" s="404">
        <f>+[13]B!AE3094</f>
        <v>0</v>
      </c>
      <c r="N194" s="404">
        <f>+[13]B!AF3094</f>
        <v>0</v>
      </c>
      <c r="O194" s="404">
        <f>+[13]B!AG3094</f>
        <v>0</v>
      </c>
      <c r="P194" s="404">
        <f>+[13]B!AH3094</f>
        <v>0</v>
      </c>
      <c r="Q194" s="404">
        <f>+[13]B!AI3094</f>
        <v>0</v>
      </c>
      <c r="R194" s="404">
        <f>+[13]B!AJ3094</f>
        <v>0</v>
      </c>
      <c r="S194" s="404">
        <f>+[13]B!I3094</f>
        <v>33</v>
      </c>
      <c r="T194" s="404">
        <f>+[13]B!L3094</f>
        <v>34</v>
      </c>
      <c r="U194" s="260"/>
      <c r="V194" s="404">
        <f>+[13]B!AL3094</f>
        <v>1165320</v>
      </c>
    </row>
    <row r="195" spans="1:28" x14ac:dyDescent="0.2">
      <c r="A195" s="261" t="s">
        <v>287</v>
      </c>
      <c r="B195" s="262" t="s">
        <v>289</v>
      </c>
      <c r="C195" s="408">
        <f>+[13]B!C2894</f>
        <v>6</v>
      </c>
      <c r="D195" s="401">
        <f>+[13]B!H2894</f>
        <v>4</v>
      </c>
      <c r="E195" s="402">
        <f>+[13]B!I2894</f>
        <v>3</v>
      </c>
      <c r="F195" s="402">
        <f>+[13]B!J2894</f>
        <v>1</v>
      </c>
      <c r="G195" s="402">
        <f>+[13]B!K2894</f>
        <v>0</v>
      </c>
      <c r="H195" s="402">
        <f>+[13]B!L2894</f>
        <v>2</v>
      </c>
      <c r="I195" s="402">
        <f>+[13]B!M2894</f>
        <v>0</v>
      </c>
      <c r="J195" s="402">
        <f>+[13]B!N2894</f>
        <v>0</v>
      </c>
      <c r="K195" s="409"/>
      <c r="L195" s="410">
        <f>+[13]B!AD2894</f>
        <v>0</v>
      </c>
      <c r="M195" s="410">
        <f>+[13]B!AE2894</f>
        <v>0</v>
      </c>
      <c r="N195" s="410">
        <f>+[13]B!AF2894</f>
        <v>0</v>
      </c>
      <c r="O195" s="410">
        <f>+[13]B!AG2894</f>
        <v>0</v>
      </c>
      <c r="P195" s="410">
        <f>+[13]B!AH2894</f>
        <v>0</v>
      </c>
      <c r="Q195" s="410">
        <f>+[13]B!AI2894</f>
        <v>0</v>
      </c>
      <c r="R195" s="410">
        <f>+[13]B!AJ2894</f>
        <v>0</v>
      </c>
      <c r="S195" s="253"/>
      <c r="T195" s="253"/>
      <c r="U195" s="57">
        <f>+[13]B!C2894</f>
        <v>6</v>
      </c>
      <c r="V195" s="264">
        <f>+[13]B!AL2894*0.75</f>
        <v>154665</v>
      </c>
    </row>
    <row r="196" spans="1:28" s="3" customFormat="1" x14ac:dyDescent="0.2">
      <c r="A196" s="637" t="s">
        <v>290</v>
      </c>
      <c r="B196" s="637"/>
      <c r="C196" s="411">
        <f t="shared" ref="C196:J196" si="7">SUM(C176:C189)+C193+C194+C195</f>
        <v>906</v>
      </c>
      <c r="D196" s="411">
        <f t="shared" si="7"/>
        <v>787</v>
      </c>
      <c r="E196" s="411">
        <f t="shared" si="7"/>
        <v>586</v>
      </c>
      <c r="F196" s="411">
        <f t="shared" si="7"/>
        <v>201</v>
      </c>
      <c r="G196" s="411">
        <f t="shared" si="7"/>
        <v>8</v>
      </c>
      <c r="H196" s="411">
        <f t="shared" si="7"/>
        <v>93</v>
      </c>
      <c r="I196" s="411">
        <f t="shared" si="7"/>
        <v>17</v>
      </c>
      <c r="J196" s="411">
        <f t="shared" si="7"/>
        <v>1</v>
      </c>
      <c r="K196" s="411">
        <f t="shared" ref="K196" si="8">SUM(K176:K195)</f>
        <v>266</v>
      </c>
      <c r="L196" s="411">
        <f t="shared" ref="L196:R196" si="9">SUM(L176:L189)+L193+L194+L195</f>
        <v>3</v>
      </c>
      <c r="M196" s="411">
        <f t="shared" si="9"/>
        <v>96</v>
      </c>
      <c r="N196" s="411">
        <f t="shared" si="9"/>
        <v>0</v>
      </c>
      <c r="O196" s="411">
        <f t="shared" si="9"/>
        <v>0</v>
      </c>
      <c r="P196" s="411">
        <f t="shared" si="9"/>
        <v>0</v>
      </c>
      <c r="Q196" s="411">
        <f t="shared" si="9"/>
        <v>0</v>
      </c>
      <c r="R196" s="411">
        <f t="shared" si="9"/>
        <v>0</v>
      </c>
      <c r="S196" s="411">
        <f>SUM(S176:S189)+S193+S194</f>
        <v>609</v>
      </c>
      <c r="T196" s="411">
        <f>SUM(T176:T189)+T193+T194</f>
        <v>91</v>
      </c>
      <c r="U196" s="411">
        <f>SUM(U195)</f>
        <v>6</v>
      </c>
      <c r="V196" s="411">
        <f>SUM(V176:V189)+V193+V194+V195</f>
        <v>181467440</v>
      </c>
    </row>
    <row r="197" spans="1:28" ht="14.25" customHeight="1" x14ac:dyDescent="0.2">
      <c r="A197" s="668" t="s">
        <v>291</v>
      </c>
      <c r="B197" s="668"/>
      <c r="C197" s="668"/>
      <c r="D197" s="668"/>
      <c r="E197" s="668"/>
      <c r="F197" s="668"/>
    </row>
    <row r="198" spans="1:28" ht="51" x14ac:dyDescent="0.2">
      <c r="A198" s="575" t="s">
        <v>292</v>
      </c>
      <c r="B198" s="650"/>
      <c r="C198" s="581" t="s">
        <v>157</v>
      </c>
      <c r="D198" s="581" t="s">
        <v>293</v>
      </c>
      <c r="E198" s="621" t="s">
        <v>294</v>
      </c>
      <c r="F198" s="621" t="s">
        <v>295</v>
      </c>
      <c r="G198" s="565" t="s">
        <v>296</v>
      </c>
      <c r="H198" s="565" t="s">
        <v>297</v>
      </c>
      <c r="I198" s="565" t="s">
        <v>298</v>
      </c>
      <c r="J198" s="570" t="s">
        <v>298</v>
      </c>
    </row>
    <row r="199" spans="1:28" ht="25.5" x14ac:dyDescent="0.2">
      <c r="A199" s="579"/>
      <c r="B199" s="652"/>
      <c r="C199" s="583"/>
      <c r="D199" s="583"/>
      <c r="E199" s="623"/>
      <c r="F199" s="623"/>
      <c r="G199" s="412" t="s">
        <v>294</v>
      </c>
      <c r="H199" s="412" t="s">
        <v>295</v>
      </c>
      <c r="I199" s="412" t="s">
        <v>294</v>
      </c>
      <c r="J199" s="413" t="s">
        <v>295</v>
      </c>
      <c r="S199" s="3"/>
      <c r="T199" s="3"/>
      <c r="U199" s="3"/>
      <c r="V199" s="3"/>
    </row>
    <row r="200" spans="1:28" x14ac:dyDescent="0.2">
      <c r="A200" s="640" t="s">
        <v>299</v>
      </c>
      <c r="B200" s="664"/>
      <c r="C200" s="269">
        <f>SUM(E200:F200)</f>
        <v>307</v>
      </c>
      <c r="D200" s="414">
        <v>160</v>
      </c>
      <c r="E200" s="415">
        <f>SUM([13]B!P1412,[13]B!P1547,[13]B!P1728,[13]B!P1792,[13]B!P1866,[13]B!P1909,[13]B!P2057,[13]B!P2067,[13]B!P2167,[13]B!P2169,[13]B!P2392,[13]B!P2397,[13]B!P2438,[13]B!P2561,[13]B!P2600,[13]B!P2640,[13]B!P2655,[13]B!P2882,[13]B!P2894,[13]B!P3094)</f>
        <v>48</v>
      </c>
      <c r="F200" s="416">
        <f>SUM([13]B!Q1412,[13]B!Q1547,[13]B!Q1728,[13]B!Q1792,[13]B!Q1866,[13]B!Q1909,[13]B!Q2057,[13]B!Q2067,[13]B!Q2167,[13]B!Q2169,[13]B!Q2392,[13]B!Q2397,[13]B!Q2438,[13]B!Q2561,[13]B!Q2600,[13]B!Q2640,[13]B!Q2655,[13]B!Q2882,[13]B!Q2894,[13]B!Q3094)</f>
        <v>259</v>
      </c>
      <c r="G200" s="414"/>
      <c r="H200" s="417"/>
      <c r="I200" s="417"/>
      <c r="J200" s="418"/>
      <c r="K200" s="270" t="str">
        <f>AA200</f>
        <v/>
      </c>
      <c r="AA200" s="271" t="str">
        <f>IF(C200&lt;D200,"Beneficiarios MAI no puede ser mayor al TOTAL","")</f>
        <v/>
      </c>
      <c r="AB200" s="271">
        <f>IF(C200&lt;D200,1,0)</f>
        <v>0</v>
      </c>
    </row>
    <row r="201" spans="1:28" x14ac:dyDescent="0.2">
      <c r="A201" s="689" t="s">
        <v>300</v>
      </c>
      <c r="B201" s="690"/>
      <c r="C201" s="272">
        <f>SUM(E201:F201)</f>
        <v>176</v>
      </c>
      <c r="D201" s="419">
        <v>153</v>
      </c>
      <c r="E201" s="420">
        <f>SUM([13]B!S1412,[13]B!S1547,[13]B!S1728,[13]B!S1792,[13]B!S1866,[13]B!S1909,[13]B!S2057,[13]B!S2067,[13]B!S2167,[13]B!S2169,[13]B!S2392,[13]B!S2397,[13]B!S2438,[13]B!S2561,[13]B!S2600,[13]B!S2640,[13]B!S2655,[13]B!S2882,[13]B!S2894,[13]B!S3094)</f>
        <v>30</v>
      </c>
      <c r="F201" s="421">
        <f>SUM([13]B!T1412,[13]B!T1547,[13]B!T1728,[13]B!T1792,[13]B!T1866,[13]B!T1909,[13]B!T2057,[13]B!T2067,[13]B!T2167,[13]B!T2169,[13]B!T2392,[13]B!T2397,[13]B!T2438,[13]B!T2561,[13]B!T2600,[13]B!T2640,[13]B!T2655,[13]B!T2882,[13]B!T2894,[13]B!T3094)</f>
        <v>146</v>
      </c>
      <c r="G201" s="419"/>
      <c r="H201" s="422"/>
      <c r="I201" s="422"/>
      <c r="J201" s="422"/>
      <c r="K201" s="270" t="str">
        <f>AA201</f>
        <v/>
      </c>
      <c r="S201" s="3"/>
      <c r="T201" s="3"/>
      <c r="V201" s="3"/>
      <c r="AA201" s="271" t="str">
        <f>IF(C201&lt;D201,"Beneficiarios MAI no puede ser mayor al TOTAL","")</f>
        <v/>
      </c>
      <c r="AB201" s="271">
        <f>IF(C201&lt;D201,1,0)</f>
        <v>0</v>
      </c>
    </row>
    <row r="202" spans="1:28" x14ac:dyDescent="0.2">
      <c r="A202" s="691" t="s">
        <v>301</v>
      </c>
      <c r="B202" s="273" t="s">
        <v>302</v>
      </c>
      <c r="C202" s="274">
        <f>SUM(E202:F202)</f>
        <v>157</v>
      </c>
      <c r="D202" s="423">
        <v>144</v>
      </c>
      <c r="E202" s="424">
        <f>SUM([13]B!Y1412,[13]B!Y1547,[13]B!Y1728,[13]B!Y1792,[13]B!Y1866,[13]B!Y1909,[13]B!Y2057,[13]B!Y2067,[13]B!Y2167,[13]B!Y2169,[13]B!Y2392,[13]B!Y2397,[13]B!Y2438,[13]B!Y2561,[13]B!Y2600,[13]B!Y2640,[13]B!Y2655,[13]B!Y2882,[13]B!Y2894,[13]B!Y3094)</f>
        <v>8</v>
      </c>
      <c r="F202" s="424">
        <f>SUM([13]B!Z1412,[13]B!Z1547,[13]B!Z1728,[13]B!Z1792,[13]B!Z1866,[13]B!Z1909,[13]B!Z2057,[13]B!Z2067,[13]B!Z2167,[13]B!Z2169,[13]B!Z2392,[13]B!Z2397,[13]B!Z2438,[13]B!Z2561,[13]B!Z2600,[13]B!Z2640,[13]B!Z2655,[13]B!Z2882,[13]B!Z2894,[13]B!Z3094)</f>
        <v>149</v>
      </c>
      <c r="G202" s="414"/>
      <c r="H202" s="417"/>
      <c r="I202" s="417"/>
      <c r="J202" s="417"/>
      <c r="K202" s="270" t="str">
        <f>AA202</f>
        <v/>
      </c>
      <c r="AA202" s="271" t="str">
        <f>IF(C202&lt;D202,"Beneficiarios MAI no puede ser mayor al TOTAL","")</f>
        <v/>
      </c>
      <c r="AB202" s="271">
        <f>IF(C202&lt;D202,1,0)</f>
        <v>0</v>
      </c>
    </row>
    <row r="203" spans="1:28" x14ac:dyDescent="0.2">
      <c r="A203" s="692"/>
      <c r="B203" s="275" t="s">
        <v>303</v>
      </c>
      <c r="C203" s="272">
        <f>SUM(E203:F203)</f>
        <v>0</v>
      </c>
      <c r="D203" s="425"/>
      <c r="E203" s="426">
        <f>SUM([13]B!V1412,[13]B!V1547,[13]B!V1728,[13]B!V1792,[13]B!V1866,[13]B!V1909,[13]B!V2057,[13]B!V2067,[13]B!V2167,[13]B!V2169,[13]B!V2392,[13]B!V2397,[13]B!V2438,[13]B!V2561,[13]B!V2600,[13]B!V2640,[13]B!V2655,[13]B!V2882,[13]B!V2894,[13]B!V3094)</f>
        <v>0</v>
      </c>
      <c r="F203" s="426">
        <f>SUM([13]B!W1412,[13]B!W1547,[13]B!W1728,[13]B!W1792,[13]B!W1866,[13]B!W1909,[13]B!W2057,[13]B!W2067,[13]B!W2167,[13]B!W2169,[13]B!W2392,[13]B!W2397,[13]B!W2438,[13]B!W2561,[13]B!W2600,[13]B!W2640,[13]B!W2655,[13]B!W2882,[13]B!W2894,[13]B!W3094)</f>
        <v>0</v>
      </c>
      <c r="G203" s="425"/>
      <c r="H203" s="427"/>
      <c r="I203" s="427"/>
      <c r="J203" s="427"/>
      <c r="K203" s="270" t="str">
        <f>AA203</f>
        <v/>
      </c>
      <c r="AA203" s="271" t="str">
        <f>IF(C203&lt;D203,"Beneficiarios MAI no puede ser mayor al TOTAL","")</f>
        <v/>
      </c>
      <c r="AB203" s="271">
        <f>IF(C203&lt;D203,1,0)</f>
        <v>0</v>
      </c>
    </row>
    <row r="204" spans="1:28" ht="14.25" customHeight="1" x14ac:dyDescent="0.2">
      <c r="A204" s="668" t="s">
        <v>304</v>
      </c>
      <c r="B204" s="668"/>
      <c r="C204" s="559"/>
      <c r="D204" s="559"/>
      <c r="E204" s="2"/>
      <c r="F204" s="2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</row>
    <row r="205" spans="1:28" ht="14.25" customHeight="1" x14ac:dyDescent="0.2">
      <c r="A205" s="693" t="s">
        <v>305</v>
      </c>
      <c r="B205" s="694"/>
      <c r="C205" s="581" t="s">
        <v>5</v>
      </c>
      <c r="D205" s="599" t="s">
        <v>6</v>
      </c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105"/>
    </row>
    <row r="206" spans="1:28" x14ac:dyDescent="0.2">
      <c r="A206" s="695"/>
      <c r="B206" s="696"/>
      <c r="C206" s="583"/>
      <c r="D206" s="600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105"/>
    </row>
    <row r="207" spans="1:28" x14ac:dyDescent="0.2">
      <c r="A207" s="679" t="s">
        <v>306</v>
      </c>
      <c r="B207" s="680"/>
      <c r="C207" s="277">
        <f>[13]B!C2886</f>
        <v>3</v>
      </c>
      <c r="D207" s="278">
        <f>[13]B!I2886</f>
        <v>3</v>
      </c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105"/>
      <c r="U207" s="105"/>
    </row>
    <row r="208" spans="1:28" x14ac:dyDescent="0.2">
      <c r="A208" s="681" t="s">
        <v>307</v>
      </c>
      <c r="B208" s="681"/>
      <c r="C208" s="279">
        <f>SUM([13]B!C2885+[13]B!C2887)</f>
        <v>3</v>
      </c>
      <c r="D208" s="280">
        <f>[13]B!I2885+[13]B!I2887</f>
        <v>3</v>
      </c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105"/>
    </row>
    <row r="209" spans="1:22" ht="14.25" customHeight="1" x14ac:dyDescent="0.2">
      <c r="A209" s="682" t="s">
        <v>308</v>
      </c>
      <c r="B209" s="682"/>
      <c r="C209" s="558"/>
      <c r="D209" s="428"/>
      <c r="E209" s="428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105"/>
      <c r="S209" s="383"/>
      <c r="T209" s="383"/>
    </row>
    <row r="210" spans="1:22" ht="14.25" customHeight="1" x14ac:dyDescent="0.2">
      <c r="A210" s="683" t="s">
        <v>226</v>
      </c>
      <c r="B210" s="684"/>
      <c r="C210" s="581" t="s">
        <v>157</v>
      </c>
      <c r="D210" s="613" t="s">
        <v>227</v>
      </c>
      <c r="E210" s="614"/>
      <c r="F210" s="614"/>
      <c r="G210" s="614"/>
      <c r="H210" s="615" t="s">
        <v>169</v>
      </c>
      <c r="I210" s="616"/>
      <c r="J210" s="617"/>
      <c r="K210" s="697" t="s">
        <v>170</v>
      </c>
      <c r="L210" s="633"/>
      <c r="M210" s="633"/>
      <c r="N210" s="621" t="s">
        <v>171</v>
      </c>
      <c r="O210" s="750" t="s">
        <v>172</v>
      </c>
      <c r="P210" s="751"/>
      <c r="Q210" s="593" t="s">
        <v>173</v>
      </c>
    </row>
    <row r="211" spans="1:22" s="123" customFormat="1" ht="14.25" customHeight="1" x14ac:dyDescent="0.2">
      <c r="A211" s="685"/>
      <c r="B211" s="686"/>
      <c r="C211" s="582"/>
      <c r="D211" s="644" t="s">
        <v>175</v>
      </c>
      <c r="E211" s="639" t="s">
        <v>176</v>
      </c>
      <c r="F211" s="639"/>
      <c r="G211" s="603" t="s">
        <v>236</v>
      </c>
      <c r="H211" s="605" t="s">
        <v>178</v>
      </c>
      <c r="I211" s="607" t="s">
        <v>179</v>
      </c>
      <c r="J211" s="609" t="s">
        <v>180</v>
      </c>
      <c r="K211" s="611" t="s">
        <v>309</v>
      </c>
      <c r="L211" s="612" t="s">
        <v>182</v>
      </c>
      <c r="M211" s="626" t="s">
        <v>183</v>
      </c>
      <c r="N211" s="622"/>
      <c r="O211" s="752" t="s">
        <v>184</v>
      </c>
      <c r="P211" s="753" t="s">
        <v>185</v>
      </c>
      <c r="Q211" s="594"/>
      <c r="S211" s="5"/>
      <c r="T211" s="5"/>
      <c r="U211" s="5"/>
      <c r="V211" s="5"/>
    </row>
    <row r="212" spans="1:22" s="123" customFormat="1" x14ac:dyDescent="0.2">
      <c r="A212" s="687"/>
      <c r="B212" s="688"/>
      <c r="C212" s="583"/>
      <c r="D212" s="645"/>
      <c r="E212" s="492" t="s">
        <v>186</v>
      </c>
      <c r="F212" s="456" t="s">
        <v>187</v>
      </c>
      <c r="G212" s="604"/>
      <c r="H212" s="606"/>
      <c r="I212" s="608"/>
      <c r="J212" s="610"/>
      <c r="K212" s="611"/>
      <c r="L212" s="612"/>
      <c r="M212" s="626"/>
      <c r="N212" s="623"/>
      <c r="O212" s="752"/>
      <c r="P212" s="753"/>
      <c r="Q212" s="595"/>
      <c r="S212" s="5"/>
      <c r="T212" s="5"/>
      <c r="U212" s="5"/>
      <c r="V212" s="5"/>
    </row>
    <row r="213" spans="1:22" x14ac:dyDescent="0.2">
      <c r="A213" s="698" t="s">
        <v>310</v>
      </c>
      <c r="B213" s="699"/>
      <c r="C213" s="283">
        <f>+[13]B!C1330</f>
        <v>45</v>
      </c>
      <c r="D213" s="284">
        <f>+[13]B!D1330</f>
        <v>45</v>
      </c>
      <c r="E213" s="284">
        <f>+[13]B!E1330</f>
        <v>45</v>
      </c>
      <c r="F213" s="284">
        <f>+[13]B!F1330</f>
        <v>0</v>
      </c>
      <c r="G213" s="284">
        <f>+[13]B!G1330</f>
        <v>0</v>
      </c>
      <c r="H213" s="284">
        <f>+[13]B!AA1330</f>
        <v>17</v>
      </c>
      <c r="I213" s="284">
        <f>+[13]B!AB1330</f>
        <v>28</v>
      </c>
      <c r="J213" s="284">
        <f>+[13]B!AC1330</f>
        <v>0</v>
      </c>
      <c r="K213" s="284">
        <f>+[13]B!AD1330</f>
        <v>0</v>
      </c>
      <c r="L213" s="284">
        <f>+[13]B!AE1330</f>
        <v>0</v>
      </c>
      <c r="M213" s="284">
        <f>+[13]B!AF1330</f>
        <v>0</v>
      </c>
      <c r="N213" s="284">
        <f>+[13]B!AG1330</f>
        <v>0</v>
      </c>
      <c r="O213" s="284">
        <f>+[13]B!AH1330</f>
        <v>0</v>
      </c>
      <c r="P213" s="284">
        <f>+[13]B!AI1330</f>
        <v>4</v>
      </c>
      <c r="Q213" s="284">
        <f>+[13]B!AJ1330</f>
        <v>0</v>
      </c>
      <c r="U213" s="123"/>
      <c r="V213" s="123"/>
    </row>
    <row r="214" spans="1:22" x14ac:dyDescent="0.2">
      <c r="A214" s="700" t="s">
        <v>311</v>
      </c>
      <c r="B214" s="701"/>
      <c r="C214" s="285">
        <f>+[13]B!C1461</f>
        <v>448</v>
      </c>
      <c r="D214" s="286">
        <f>+[13]B!D1461</f>
        <v>440</v>
      </c>
      <c r="E214" s="286">
        <f>+[13]B!E1461</f>
        <v>435</v>
      </c>
      <c r="F214" s="286">
        <f>+[13]B!F1461</f>
        <v>5</v>
      </c>
      <c r="G214" s="286">
        <f>+[13]B!G1461</f>
        <v>8</v>
      </c>
      <c r="H214" s="429">
        <f>+[13]B!AA1461</f>
        <v>19</v>
      </c>
      <c r="I214" s="429">
        <f>+[13]B!AB1461</f>
        <v>429</v>
      </c>
      <c r="J214" s="429">
        <f>+[13]B!AC1461</f>
        <v>0</v>
      </c>
      <c r="K214" s="429">
        <f>+[13]B!AD1461</f>
        <v>0</v>
      </c>
      <c r="L214" s="429">
        <f>+[13]B!AE1461</f>
        <v>0</v>
      </c>
      <c r="M214" s="429">
        <f>+[13]B!AF1461</f>
        <v>0</v>
      </c>
      <c r="N214" s="429">
        <f>+[13]B!AG1461</f>
        <v>0</v>
      </c>
      <c r="O214" s="429">
        <f>+[13]B!AH1461</f>
        <v>0</v>
      </c>
      <c r="P214" s="429">
        <f>+[13]B!AI1461</f>
        <v>42</v>
      </c>
      <c r="Q214" s="430">
        <f>+[13]B!AJ1461</f>
        <v>0</v>
      </c>
    </row>
    <row r="215" spans="1:22" x14ac:dyDescent="0.2">
      <c r="A215" s="700" t="s">
        <v>312</v>
      </c>
      <c r="B215" s="701"/>
      <c r="C215" s="285">
        <f>+[13]B!C1618</f>
        <v>1093</v>
      </c>
      <c r="D215" s="286">
        <f>+[13]B!D1618</f>
        <v>1087</v>
      </c>
      <c r="E215" s="286">
        <f>+[13]B!E1618</f>
        <v>1087</v>
      </c>
      <c r="F215" s="286">
        <f>+[13]B!F1618</f>
        <v>0</v>
      </c>
      <c r="G215" s="286">
        <f>+[13]B!G1618</f>
        <v>6</v>
      </c>
      <c r="H215" s="429">
        <f>+[13]B!AA1618</f>
        <v>667</v>
      </c>
      <c r="I215" s="429">
        <f>+[13]B!AB1618</f>
        <v>425</v>
      </c>
      <c r="J215" s="429">
        <f>+[13]B!AC1618</f>
        <v>1</v>
      </c>
      <c r="K215" s="429">
        <f>+[13]B!AD1618</f>
        <v>0</v>
      </c>
      <c r="L215" s="429">
        <f>+[13]B!AE1618</f>
        <v>0</v>
      </c>
      <c r="M215" s="429">
        <f>+[13]B!AF1618</f>
        <v>0</v>
      </c>
      <c r="N215" s="429">
        <f>+[13]B!AG1618</f>
        <v>0</v>
      </c>
      <c r="O215" s="429">
        <f>+[13]B!AH1618</f>
        <v>0</v>
      </c>
      <c r="P215" s="429">
        <f>+[13]B!AI1618</f>
        <v>167</v>
      </c>
      <c r="Q215" s="430">
        <f>+[13]B!AJ1618</f>
        <v>0</v>
      </c>
    </row>
    <row r="216" spans="1:22" x14ac:dyDescent="0.2">
      <c r="A216" s="700" t="s">
        <v>313</v>
      </c>
      <c r="B216" s="701"/>
      <c r="C216" s="285">
        <f>[13]B!C1730</f>
        <v>1</v>
      </c>
      <c r="D216" s="286">
        <f>[13]B!D1730</f>
        <v>1</v>
      </c>
      <c r="E216" s="286">
        <f>[13]B!E1730</f>
        <v>1</v>
      </c>
      <c r="F216" s="286">
        <f>[13]B!F1730</f>
        <v>0</v>
      </c>
      <c r="G216" s="286">
        <f>[13]B!G1730</f>
        <v>0</v>
      </c>
      <c r="H216" s="429">
        <f>[13]B!AA1730</f>
        <v>0</v>
      </c>
      <c r="I216" s="429">
        <f>[13]B!AB1730</f>
        <v>1</v>
      </c>
      <c r="J216" s="429">
        <f>[13]B!AC1730</f>
        <v>0</v>
      </c>
      <c r="K216" s="429">
        <f>[13]B!AD1730</f>
        <v>0</v>
      </c>
      <c r="L216" s="429">
        <f>[13]B!AE1730</f>
        <v>0</v>
      </c>
      <c r="M216" s="429">
        <f>[13]B!AF1730</f>
        <v>0</v>
      </c>
      <c r="N216" s="429">
        <f>[13]B!AG1730</f>
        <v>0</v>
      </c>
      <c r="O216" s="429">
        <f>[13]B!AH1730</f>
        <v>0</v>
      </c>
      <c r="P216" s="429">
        <f>[13]B!AI1730</f>
        <v>0</v>
      </c>
      <c r="Q216" s="430">
        <f>[13]B!AJ1730</f>
        <v>0</v>
      </c>
    </row>
    <row r="217" spans="1:22" x14ac:dyDescent="0.2">
      <c r="A217" s="700" t="s">
        <v>314</v>
      </c>
      <c r="B217" s="701"/>
      <c r="C217" s="285">
        <f>[13]B!C1883</f>
        <v>14</v>
      </c>
      <c r="D217" s="286">
        <f>[13]B!D1883</f>
        <v>14</v>
      </c>
      <c r="E217" s="286">
        <f>[13]B!E1883</f>
        <v>14</v>
      </c>
      <c r="F217" s="286">
        <f>[13]B!F1883</f>
        <v>0</v>
      </c>
      <c r="G217" s="286">
        <f>[13]B!G1883</f>
        <v>0</v>
      </c>
      <c r="H217" s="429">
        <f>[13]B!AA1883</f>
        <v>0</v>
      </c>
      <c r="I217" s="429">
        <f>[13]B!AB1883</f>
        <v>14</v>
      </c>
      <c r="J217" s="429">
        <f>[13]B!AC1883</f>
        <v>0</v>
      </c>
      <c r="K217" s="429">
        <f>[13]B!AD1883</f>
        <v>0</v>
      </c>
      <c r="L217" s="429">
        <f>[13]B!AE1883</f>
        <v>0</v>
      </c>
      <c r="M217" s="429">
        <f>[13]B!AF1883</f>
        <v>0</v>
      </c>
      <c r="N217" s="429">
        <f>[13]B!AG1883</f>
        <v>0</v>
      </c>
      <c r="O217" s="429">
        <f>[13]B!AH1883</f>
        <v>0</v>
      </c>
      <c r="P217" s="429">
        <f>[13]B!AI1883</f>
        <v>0</v>
      </c>
      <c r="Q217" s="430">
        <f>[13]B!AJ1883</f>
        <v>0</v>
      </c>
    </row>
    <row r="218" spans="1:22" x14ac:dyDescent="0.2">
      <c r="A218" s="700" t="s">
        <v>315</v>
      </c>
      <c r="B218" s="701"/>
      <c r="C218" s="285">
        <f>+[13]B!C1983</f>
        <v>809</v>
      </c>
      <c r="D218" s="286">
        <f>+[13]B!D1983</f>
        <v>798</v>
      </c>
      <c r="E218" s="286">
        <f>+[13]B!E1983</f>
        <v>794</v>
      </c>
      <c r="F218" s="286">
        <f>+[13]B!F1983</f>
        <v>4</v>
      </c>
      <c r="G218" s="286">
        <f>+[13]B!G1983</f>
        <v>11</v>
      </c>
      <c r="H218" s="429">
        <f>+[13]B!AA1983</f>
        <v>208</v>
      </c>
      <c r="I218" s="429">
        <f>+[13]B!AB1983</f>
        <v>355</v>
      </c>
      <c r="J218" s="429">
        <f>+[13]B!AC1983</f>
        <v>246</v>
      </c>
      <c r="K218" s="429">
        <f>+[13]B!AD1983</f>
        <v>0</v>
      </c>
      <c r="L218" s="429">
        <f>+[13]B!AE1983</f>
        <v>0</v>
      </c>
      <c r="M218" s="429">
        <f>+[13]B!AF1983</f>
        <v>0</v>
      </c>
      <c r="N218" s="429">
        <f>+[13]B!AG1983</f>
        <v>0</v>
      </c>
      <c r="O218" s="429">
        <f>+[13]B!AH1983</f>
        <v>0</v>
      </c>
      <c r="P218" s="429">
        <f>+[13]B!AI1983</f>
        <v>0</v>
      </c>
      <c r="Q218" s="430">
        <f>+[13]B!AJ1983</f>
        <v>0</v>
      </c>
    </row>
    <row r="219" spans="1:22" x14ac:dyDescent="0.2">
      <c r="A219" s="700" t="s">
        <v>316</v>
      </c>
      <c r="B219" s="701"/>
      <c r="C219" s="285">
        <f>+[13]B!C2212</f>
        <v>21683</v>
      </c>
      <c r="D219" s="286">
        <f>+[13]B!D2212</f>
        <v>21642</v>
      </c>
      <c r="E219" s="286">
        <f>+[13]B!E2212</f>
        <v>21208</v>
      </c>
      <c r="F219" s="286">
        <f>+[13]B!F2212</f>
        <v>434</v>
      </c>
      <c r="G219" s="286">
        <f>+[13]B!G2212</f>
        <v>41</v>
      </c>
      <c r="H219" s="429">
        <f>+[13]B!AA2212</f>
        <v>20779</v>
      </c>
      <c r="I219" s="429">
        <f>+[13]B!AB2212</f>
        <v>13</v>
      </c>
      <c r="J219" s="429">
        <f>+[13]B!AC2212</f>
        <v>891</v>
      </c>
      <c r="K219" s="429">
        <f>+[13]B!AD2212</f>
        <v>0</v>
      </c>
      <c r="L219" s="429">
        <f>+[13]B!AE2212</f>
        <v>0</v>
      </c>
      <c r="M219" s="429">
        <f>+[13]B!AF2212</f>
        <v>0</v>
      </c>
      <c r="N219" s="429">
        <f>+[13]B!AG2212</f>
        <v>0</v>
      </c>
      <c r="O219" s="429">
        <f>+[13]B!AH2212</f>
        <v>0</v>
      </c>
      <c r="P219" s="429">
        <f>+[13]B!AI2212</f>
        <v>0</v>
      </c>
      <c r="Q219" s="430">
        <f>+[13]B!AJ2212</f>
        <v>0</v>
      </c>
    </row>
    <row r="220" spans="1:22" x14ac:dyDescent="0.2">
      <c r="A220" s="700" t="s">
        <v>317</v>
      </c>
      <c r="B220" s="701"/>
      <c r="C220" s="285">
        <f>+[13]B!C2282</f>
        <v>226</v>
      </c>
      <c r="D220" s="286">
        <f>+[13]B!D2282</f>
        <v>226</v>
      </c>
      <c r="E220" s="286">
        <f>+[13]B!E2282</f>
        <v>226</v>
      </c>
      <c r="F220" s="286">
        <f>+[13]B!F2282</f>
        <v>0</v>
      </c>
      <c r="G220" s="286">
        <f>+[13]B!G2282</f>
        <v>0</v>
      </c>
      <c r="H220" s="429">
        <f>+[13]B!AA2282</f>
        <v>130</v>
      </c>
      <c r="I220" s="429">
        <f>+[13]B!AB2282</f>
        <v>74</v>
      </c>
      <c r="J220" s="429">
        <f>+[13]B!AC2282</f>
        <v>22</v>
      </c>
      <c r="K220" s="429">
        <f>+[13]B!AD2282</f>
        <v>0</v>
      </c>
      <c r="L220" s="429">
        <f>+[13]B!AE2282</f>
        <v>0</v>
      </c>
      <c r="M220" s="429">
        <f>+[13]B!AF2282</f>
        <v>0</v>
      </c>
      <c r="N220" s="429">
        <f>+[13]B!AG2282</f>
        <v>0</v>
      </c>
      <c r="O220" s="429">
        <f>+[13]B!AH2282</f>
        <v>0</v>
      </c>
      <c r="P220" s="429">
        <f>+[13]B!AI2282</f>
        <v>0</v>
      </c>
      <c r="Q220" s="430">
        <f>+[13]B!AJ2282</f>
        <v>0</v>
      </c>
    </row>
    <row r="221" spans="1:22" x14ac:dyDescent="0.2">
      <c r="A221" s="700" t="s">
        <v>318</v>
      </c>
      <c r="B221" s="701"/>
      <c r="C221" s="285">
        <f>+[13]B!C2467</f>
        <v>423</v>
      </c>
      <c r="D221" s="286">
        <f>+[13]B!D2467</f>
        <v>419</v>
      </c>
      <c r="E221" s="286">
        <f>+[13]B!E2467</f>
        <v>365</v>
      </c>
      <c r="F221" s="286">
        <f>+[13]B!F2467</f>
        <v>54</v>
      </c>
      <c r="G221" s="286">
        <f>+[13]B!G2467</f>
        <v>4</v>
      </c>
      <c r="H221" s="429">
        <f>+[13]B!AA2467</f>
        <v>295</v>
      </c>
      <c r="I221" s="429">
        <f>+[13]B!AB2467</f>
        <v>6</v>
      </c>
      <c r="J221" s="429">
        <f>+[13]B!AC2467</f>
        <v>122</v>
      </c>
      <c r="K221" s="429">
        <f>+[13]B!AD2467</f>
        <v>0</v>
      </c>
      <c r="L221" s="429">
        <f>+[13]B!AE2467</f>
        <v>0</v>
      </c>
      <c r="M221" s="429">
        <f>+[13]B!AF2467</f>
        <v>0</v>
      </c>
      <c r="N221" s="429">
        <f>+[13]B!AG2467</f>
        <v>0</v>
      </c>
      <c r="O221" s="429">
        <f>+[13]B!AH2467</f>
        <v>0</v>
      </c>
      <c r="P221" s="429">
        <f>+[13]B!AI2467</f>
        <v>0</v>
      </c>
      <c r="Q221" s="430">
        <f>+[13]B!AJ2467</f>
        <v>0</v>
      </c>
    </row>
    <row r="222" spans="1:22" ht="14.25" customHeight="1" x14ac:dyDescent="0.2">
      <c r="A222" s="700" t="s">
        <v>319</v>
      </c>
      <c r="B222" s="701"/>
      <c r="C222" s="285">
        <f>SUM([13]B!C2642:C2644)+[13]B!C2593</f>
        <v>1242</v>
      </c>
      <c r="D222" s="286">
        <f>+[13]B!D2593</f>
        <v>1213</v>
      </c>
      <c r="E222" s="286">
        <f>+[13]B!E2593</f>
        <v>808</v>
      </c>
      <c r="F222" s="286">
        <f>+[13]B!F2593</f>
        <v>405</v>
      </c>
      <c r="G222" s="286">
        <f>+[13]B!G2593</f>
        <v>4</v>
      </c>
      <c r="H222" s="429">
        <f>+[13]B!AA2593</f>
        <v>960</v>
      </c>
      <c r="I222" s="429">
        <f>+[13]B!AB2593</f>
        <v>194</v>
      </c>
      <c r="J222" s="429">
        <f>+[13]B!AC2593</f>
        <v>63</v>
      </c>
      <c r="K222" s="429">
        <f>+[13]B!AD2593</f>
        <v>0</v>
      </c>
      <c r="L222" s="429">
        <f>+[13]B!AE2593</f>
        <v>0</v>
      </c>
      <c r="M222" s="429">
        <f>+[13]B!AF2593</f>
        <v>0</v>
      </c>
      <c r="N222" s="429">
        <f>+[13]B!AG2593</f>
        <v>0</v>
      </c>
      <c r="O222" s="429">
        <f>+[13]B!AH2593</f>
        <v>40</v>
      </c>
      <c r="P222" s="429">
        <f>+[13]B!AI2593</f>
        <v>28</v>
      </c>
      <c r="Q222" s="430">
        <f>+[13]B!AJ2593</f>
        <v>0</v>
      </c>
    </row>
    <row r="223" spans="1:22" x14ac:dyDescent="0.2">
      <c r="A223" s="700" t="s">
        <v>320</v>
      </c>
      <c r="B223" s="701"/>
      <c r="C223" s="285">
        <f>+[13]B!C2674</f>
        <v>253</v>
      </c>
      <c r="D223" s="286">
        <f>+[13]B!D2674</f>
        <v>250</v>
      </c>
      <c r="E223" s="286">
        <f>+[13]B!E2674</f>
        <v>250</v>
      </c>
      <c r="F223" s="286">
        <f>+[13]B!F2674</f>
        <v>0</v>
      </c>
      <c r="G223" s="286">
        <f>+[13]B!G2674</f>
        <v>3</v>
      </c>
      <c r="H223" s="429">
        <f>+[13]B!AA2674</f>
        <v>0</v>
      </c>
      <c r="I223" s="429">
        <f>+[13]B!AB2674</f>
        <v>196</v>
      </c>
      <c r="J223" s="429">
        <f>+[13]B!AC2674</f>
        <v>57</v>
      </c>
      <c r="K223" s="429">
        <f>+[13]B!AD2674</f>
        <v>0</v>
      </c>
      <c r="L223" s="429">
        <f>+[13]B!AE2674</f>
        <v>0</v>
      </c>
      <c r="M223" s="429">
        <f>+[13]B!AF2674</f>
        <v>0</v>
      </c>
      <c r="N223" s="429">
        <f>+[13]B!AG2674</f>
        <v>0</v>
      </c>
      <c r="O223" s="429">
        <f>+[13]B!AH2674</f>
        <v>0</v>
      </c>
      <c r="P223" s="429">
        <f>+[13]B!AI2674</f>
        <v>0</v>
      </c>
      <c r="Q223" s="430">
        <f>+[13]B!AJ2674</f>
        <v>0</v>
      </c>
    </row>
    <row r="224" spans="1:22" x14ac:dyDescent="0.2">
      <c r="A224" s="708" t="s">
        <v>321</v>
      </c>
      <c r="B224" s="709"/>
      <c r="C224" s="287">
        <f>+[13]B!C1178</f>
        <v>11440</v>
      </c>
      <c r="D224" s="288">
        <f>+[13]B!D1178</f>
        <v>11440</v>
      </c>
      <c r="E224" s="288">
        <f>+[13]B!E1178</f>
        <v>11440</v>
      </c>
      <c r="F224" s="288">
        <f>+[13]B!F1178</f>
        <v>0</v>
      </c>
      <c r="G224" s="288">
        <f>+[13]B!G1178</f>
        <v>0</v>
      </c>
      <c r="H224" s="420">
        <f>+[13]B!AA1178</f>
        <v>8820</v>
      </c>
      <c r="I224" s="420">
        <f>+[13]B!AB1178</f>
        <v>2620</v>
      </c>
      <c r="J224" s="420">
        <f>+[13]B!AC1178</f>
        <v>0</v>
      </c>
      <c r="K224" s="420">
        <f>+[13]B!AD1178</f>
        <v>0</v>
      </c>
      <c r="L224" s="420">
        <f>+[13]B!AE1178</f>
        <v>0</v>
      </c>
      <c r="M224" s="420">
        <f>+[13]B!AF1178</f>
        <v>0</v>
      </c>
      <c r="N224" s="420">
        <f>+[13]B!AG1178</f>
        <v>0</v>
      </c>
      <c r="O224" s="420">
        <f>+[13]B!AH1178</f>
        <v>0</v>
      </c>
      <c r="P224" s="420">
        <f>+[13]B!AI1178</f>
        <v>0</v>
      </c>
      <c r="Q224" s="421">
        <f>+[13]B!AJ1178</f>
        <v>0</v>
      </c>
    </row>
    <row r="225" spans="1:23" x14ac:dyDescent="0.2">
      <c r="A225" s="702" t="s">
        <v>322</v>
      </c>
      <c r="B225" s="703"/>
      <c r="C225" s="431">
        <f t="shared" ref="C225:P225" si="10">SUM(C213:C224)</f>
        <v>37677</v>
      </c>
      <c r="D225" s="431">
        <f>SUM(D213:D224)</f>
        <v>37575</v>
      </c>
      <c r="E225" s="431">
        <f t="shared" si="10"/>
        <v>36673</v>
      </c>
      <c r="F225" s="431">
        <f t="shared" si="10"/>
        <v>902</v>
      </c>
      <c r="G225" s="431">
        <f t="shared" si="10"/>
        <v>77</v>
      </c>
      <c r="H225" s="431">
        <f t="shared" si="10"/>
        <v>31895</v>
      </c>
      <c r="I225" s="431">
        <f t="shared" si="10"/>
        <v>4355</v>
      </c>
      <c r="J225" s="431">
        <f t="shared" si="10"/>
        <v>1402</v>
      </c>
      <c r="K225" s="431">
        <f t="shared" si="10"/>
        <v>0</v>
      </c>
      <c r="L225" s="431">
        <f t="shared" si="10"/>
        <v>0</v>
      </c>
      <c r="M225" s="431">
        <f t="shared" si="10"/>
        <v>0</v>
      </c>
      <c r="N225" s="431">
        <f t="shared" si="10"/>
        <v>0</v>
      </c>
      <c r="O225" s="431">
        <f t="shared" si="10"/>
        <v>40</v>
      </c>
      <c r="P225" s="431">
        <f t="shared" si="10"/>
        <v>241</v>
      </c>
      <c r="Q225" s="431">
        <f>SUM(Q213:Q224)</f>
        <v>0</v>
      </c>
    </row>
    <row r="226" spans="1:23" x14ac:dyDescent="0.2">
      <c r="A226" s="290" t="s">
        <v>323</v>
      </c>
      <c r="B226" s="564"/>
      <c r="E226" s="238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3"/>
      <c r="Q226" s="293"/>
      <c r="R226" s="293"/>
    </row>
    <row r="227" spans="1:23" ht="38.25" x14ac:dyDescent="0.2">
      <c r="A227" s="704" t="s">
        <v>324</v>
      </c>
      <c r="B227" s="705"/>
      <c r="C227" s="548" t="s">
        <v>157</v>
      </c>
      <c r="D227" s="560" t="s">
        <v>6</v>
      </c>
      <c r="E227" s="563" t="s">
        <v>7</v>
      </c>
      <c r="F227" s="292"/>
      <c r="G227" s="292"/>
      <c r="H227" s="292"/>
      <c r="I227" s="292"/>
      <c r="J227" s="292"/>
      <c r="K227" s="292"/>
      <c r="L227" s="292"/>
      <c r="M227" s="293"/>
      <c r="N227" s="293"/>
      <c r="O227" s="293"/>
    </row>
    <row r="228" spans="1:23" x14ac:dyDescent="0.2">
      <c r="A228" s="706" t="s">
        <v>325</v>
      </c>
      <c r="B228" s="707"/>
      <c r="C228" s="432">
        <f>[13]B!C1273</f>
        <v>64</v>
      </c>
      <c r="D228" s="493">
        <f>[13]B!E1273</f>
        <v>64</v>
      </c>
      <c r="E228" s="494"/>
      <c r="F228" s="292"/>
      <c r="G228" s="292"/>
      <c r="H228" s="292"/>
      <c r="I228" s="292"/>
      <c r="J228" s="292"/>
      <c r="K228" s="292"/>
      <c r="L228" s="292"/>
      <c r="M228" s="293"/>
      <c r="N228" s="293"/>
      <c r="O228" s="293"/>
    </row>
    <row r="229" spans="1:23" x14ac:dyDescent="0.2">
      <c r="A229" s="706" t="s">
        <v>326</v>
      </c>
      <c r="B229" s="707"/>
      <c r="C229" s="432">
        <f>[13]B!C2964</f>
        <v>43</v>
      </c>
      <c r="D229" s="493">
        <f>[13]B!E2964</f>
        <v>39</v>
      </c>
      <c r="E229" s="45">
        <f>[13]B!AL2964</f>
        <v>1390350</v>
      </c>
      <c r="F229" s="292"/>
      <c r="G229" s="292"/>
      <c r="H229" s="292"/>
      <c r="I229" s="292"/>
      <c r="J229" s="292"/>
      <c r="K229" s="292"/>
      <c r="L229" s="292"/>
      <c r="M229" s="293"/>
      <c r="N229" s="293"/>
      <c r="O229" s="293"/>
    </row>
    <row r="230" spans="1:23" x14ac:dyDescent="0.2">
      <c r="A230" s="706" t="s">
        <v>327</v>
      </c>
      <c r="B230" s="707"/>
      <c r="C230" s="432">
        <f>[13]B!C2970</f>
        <v>773</v>
      </c>
      <c r="D230" s="493">
        <f>[13]B!E2970</f>
        <v>585</v>
      </c>
      <c r="E230" s="495"/>
      <c r="F230" s="292"/>
      <c r="G230" s="292"/>
      <c r="H230" s="292"/>
      <c r="I230" s="292"/>
      <c r="J230" s="292"/>
      <c r="K230" s="292"/>
      <c r="L230" s="292"/>
      <c r="M230" s="293"/>
      <c r="N230" s="293"/>
      <c r="O230" s="293"/>
    </row>
    <row r="231" spans="1:23" x14ac:dyDescent="0.2">
      <c r="A231" s="706" t="s">
        <v>328</v>
      </c>
      <c r="B231" s="707"/>
      <c r="C231" s="432">
        <f>[13]B!C152</f>
        <v>341</v>
      </c>
      <c r="D231" s="493">
        <f>[13]B!E152</f>
        <v>318</v>
      </c>
      <c r="E231" s="496">
        <f>[13]B!AL152</f>
        <v>270300</v>
      </c>
      <c r="F231" s="292"/>
      <c r="G231" s="292"/>
      <c r="H231" s="292"/>
      <c r="I231" s="292"/>
      <c r="J231" s="292"/>
      <c r="K231" s="292"/>
      <c r="L231" s="292"/>
      <c r="M231" s="293"/>
      <c r="N231" s="293"/>
      <c r="O231" s="293"/>
      <c r="S231" s="292"/>
    </row>
    <row r="232" spans="1:23" x14ac:dyDescent="0.2">
      <c r="A232" s="706" t="s">
        <v>329</v>
      </c>
      <c r="B232" s="707"/>
      <c r="C232" s="432">
        <f>[13]B!C158</f>
        <v>0</v>
      </c>
      <c r="D232" s="493">
        <f>[13]B!E158</f>
        <v>0</v>
      </c>
      <c r="E232" s="495"/>
      <c r="F232" s="292"/>
      <c r="G232" s="292"/>
      <c r="H232" s="292"/>
      <c r="I232" s="292"/>
      <c r="J232" s="292"/>
      <c r="K232" s="292"/>
      <c r="L232" s="292"/>
      <c r="M232" s="293"/>
      <c r="N232" s="293"/>
      <c r="O232" s="293"/>
    </row>
    <row r="233" spans="1:23" x14ac:dyDescent="0.2">
      <c r="A233" s="552" t="s">
        <v>330</v>
      </c>
      <c r="B233" s="553"/>
      <c r="C233" s="432">
        <f>[13]B!C156</f>
        <v>703</v>
      </c>
      <c r="D233" s="493">
        <f>[13]B!E156</f>
        <v>703</v>
      </c>
      <c r="E233" s="495"/>
      <c r="F233" s="292"/>
      <c r="G233" s="292"/>
      <c r="H233" s="292"/>
      <c r="I233" s="292"/>
      <c r="J233" s="292"/>
      <c r="K233" s="292"/>
      <c r="L233" s="292"/>
      <c r="M233" s="293"/>
      <c r="N233" s="293"/>
      <c r="O233" s="293"/>
    </row>
    <row r="234" spans="1:23" x14ac:dyDescent="0.2">
      <c r="A234" s="552" t="s">
        <v>331</v>
      </c>
      <c r="B234" s="553"/>
      <c r="C234" s="432">
        <f>[13]B!C157</f>
        <v>20</v>
      </c>
      <c r="D234" s="493">
        <f>[13]B!E157</f>
        <v>17</v>
      </c>
      <c r="E234" s="495"/>
      <c r="F234" s="292"/>
      <c r="G234" s="292"/>
      <c r="H234" s="292"/>
      <c r="I234" s="292"/>
      <c r="J234" s="292"/>
      <c r="K234" s="292"/>
      <c r="L234" s="292"/>
      <c r="M234" s="293"/>
      <c r="N234" s="293"/>
      <c r="O234" s="293"/>
    </row>
    <row r="235" spans="1:23" x14ac:dyDescent="0.2">
      <c r="A235" s="706" t="s">
        <v>332</v>
      </c>
      <c r="B235" s="707"/>
      <c r="C235" s="432">
        <f>[13]B!C2960</f>
        <v>47</v>
      </c>
      <c r="D235" s="493">
        <f>[13]B!E2960</f>
        <v>47</v>
      </c>
      <c r="E235" s="117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</row>
    <row r="236" spans="1:23" x14ac:dyDescent="0.2">
      <c r="A236" s="713" t="s">
        <v>79</v>
      </c>
      <c r="B236" s="714"/>
      <c r="C236" s="435">
        <f>SUM(C228:C235)</f>
        <v>1991</v>
      </c>
      <c r="D236" s="436">
        <f>SUM(D228:D235)</f>
        <v>1773</v>
      </c>
      <c r="E236" s="437">
        <f>SUM(E228:E235)</f>
        <v>1660650</v>
      </c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</row>
    <row r="237" spans="1:23" x14ac:dyDescent="0.2">
      <c r="A237" s="305" t="s">
        <v>333</v>
      </c>
      <c r="B237" s="306"/>
      <c r="C237" s="307"/>
      <c r="D237" s="428"/>
      <c r="E237" s="428"/>
      <c r="F237" s="428"/>
      <c r="G237" s="292"/>
      <c r="H237" s="292"/>
      <c r="I237" s="292"/>
      <c r="J237" s="292"/>
      <c r="K237" s="292"/>
      <c r="L237" s="292"/>
      <c r="M237" s="292"/>
      <c r="N237" s="301"/>
      <c r="O237" s="301"/>
      <c r="P237" s="308"/>
      <c r="Q237" s="308"/>
      <c r="R237" s="308"/>
      <c r="U237" s="309"/>
      <c r="V237" s="309"/>
      <c r="W237" s="308"/>
    </row>
    <row r="238" spans="1:23" x14ac:dyDescent="0.2">
      <c r="A238" s="310"/>
      <c r="B238" s="311"/>
      <c r="C238" s="312" t="s">
        <v>157</v>
      </c>
      <c r="D238" s="428"/>
      <c r="E238" s="428"/>
      <c r="F238" s="428"/>
      <c r="G238" s="292"/>
      <c r="H238" s="292"/>
      <c r="I238" s="292"/>
      <c r="J238" s="292"/>
      <c r="K238" s="292"/>
      <c r="L238" s="292"/>
      <c r="M238" s="292"/>
      <c r="N238" s="292"/>
      <c r="O238" s="292"/>
      <c r="U238" s="308"/>
      <c r="V238" s="308"/>
    </row>
    <row r="239" spans="1:23" x14ac:dyDescent="0.2">
      <c r="A239" s="715" t="s">
        <v>334</v>
      </c>
      <c r="B239" s="313" t="s">
        <v>335</v>
      </c>
      <c r="C239" s="438"/>
      <c r="D239" s="439"/>
      <c r="E239" s="428"/>
      <c r="F239" s="428"/>
      <c r="G239" s="292"/>
      <c r="H239" s="292"/>
      <c r="I239" s="292"/>
      <c r="J239" s="292"/>
      <c r="K239" s="292"/>
      <c r="L239" s="292"/>
      <c r="M239" s="292"/>
      <c r="N239" s="292"/>
      <c r="O239" s="292"/>
      <c r="S239" s="309"/>
      <c r="T239" s="308"/>
      <c r="U239" s="308"/>
      <c r="V239" s="308"/>
    </row>
    <row r="240" spans="1:23" x14ac:dyDescent="0.2">
      <c r="A240" s="715"/>
      <c r="B240" s="313" t="s">
        <v>336</v>
      </c>
      <c r="C240" s="440">
        <v>1737</v>
      </c>
      <c r="D240" s="439"/>
      <c r="E240" s="428"/>
      <c r="F240" s="428"/>
      <c r="G240" s="292"/>
      <c r="H240" s="292"/>
      <c r="I240" s="292"/>
      <c r="J240" s="292"/>
      <c r="K240" s="292"/>
      <c r="L240" s="292"/>
      <c r="M240" s="292"/>
      <c r="N240" s="292"/>
      <c r="O240" s="292"/>
      <c r="S240" s="308"/>
      <c r="T240" s="308"/>
      <c r="U240" s="308"/>
      <c r="V240" s="308"/>
    </row>
    <row r="241" spans="1:28" x14ac:dyDescent="0.2">
      <c r="A241" s="716" t="s">
        <v>337</v>
      </c>
      <c r="B241" s="717"/>
      <c r="C241" s="441">
        <v>28591</v>
      </c>
      <c r="D241" s="439"/>
      <c r="E241" s="428"/>
      <c r="F241" s="428"/>
      <c r="G241" s="292"/>
      <c r="H241" s="292"/>
      <c r="I241" s="292"/>
      <c r="J241" s="292"/>
      <c r="K241" s="292"/>
      <c r="L241" s="292"/>
      <c r="M241" s="292"/>
      <c r="N241" s="292"/>
      <c r="O241" s="292"/>
      <c r="S241" s="308"/>
      <c r="T241" s="308"/>
    </row>
    <row r="242" spans="1:28" x14ac:dyDescent="0.2">
      <c r="A242" s="96" t="s">
        <v>338</v>
      </c>
      <c r="B242" s="315"/>
      <c r="C242" s="442"/>
      <c r="D242" s="442"/>
      <c r="E242" s="442"/>
      <c r="F242" s="442"/>
      <c r="G242" s="442"/>
      <c r="H242" s="442"/>
      <c r="I242" s="442"/>
      <c r="J242" s="442"/>
      <c r="K242" s="442"/>
    </row>
    <row r="243" spans="1:28" ht="42.75" x14ac:dyDescent="0.2">
      <c r="A243" s="718" t="s">
        <v>339</v>
      </c>
      <c r="B243" s="719"/>
      <c r="C243" s="317" t="s">
        <v>157</v>
      </c>
      <c r="D243" s="554" t="s">
        <v>340</v>
      </c>
      <c r="E243" s="318" t="s">
        <v>341</v>
      </c>
      <c r="L243" s="5" t="s">
        <v>342</v>
      </c>
    </row>
    <row r="244" spans="1:28" x14ac:dyDescent="0.2">
      <c r="A244" s="724" t="s">
        <v>343</v>
      </c>
      <c r="B244" s="319" t="s">
        <v>344</v>
      </c>
      <c r="C244" s="320">
        <v>526</v>
      </c>
      <c r="D244" s="321">
        <v>510</v>
      </c>
      <c r="E244" s="321"/>
      <c r="F244" s="208" t="str">
        <f>AA244</f>
        <v/>
      </c>
      <c r="AA244" s="271" t="str">
        <f>IF(D244&gt;C244,"Error: Las actividades totales son menores que las realizadas en beneficiarios","")</f>
        <v/>
      </c>
      <c r="AB244" s="271">
        <f>IF(D244&gt;C244,1,0)</f>
        <v>0</v>
      </c>
    </row>
    <row r="245" spans="1:28" x14ac:dyDescent="0.2">
      <c r="A245" s="725"/>
      <c r="B245" s="322" t="s">
        <v>345</v>
      </c>
      <c r="C245" s="323"/>
      <c r="D245" s="324"/>
      <c r="E245" s="324"/>
      <c r="F245" s="208" t="str">
        <f>AA245</f>
        <v/>
      </c>
      <c r="AA245" s="271" t="str">
        <f>IF(D245&gt;C245,"Error: Las actividades totales son menores que las realizadas en beneficiarios","")</f>
        <v/>
      </c>
      <c r="AB245" s="271">
        <f>IF(D245&gt;C245,1,0)</f>
        <v>0</v>
      </c>
    </row>
    <row r="246" spans="1:28" x14ac:dyDescent="0.2">
      <c r="A246" s="726"/>
      <c r="B246" s="325" t="s">
        <v>346</v>
      </c>
      <c r="C246" s="326"/>
      <c r="D246" s="327"/>
      <c r="E246" s="327"/>
      <c r="F246" s="208" t="str">
        <f>AA246</f>
        <v/>
      </c>
      <c r="AA246" s="271" t="str">
        <f>IF(D246&gt;C246,"Error: Las actividades totales son menores que las realizadas en beneficiarios","")</f>
        <v/>
      </c>
      <c r="AB246" s="271">
        <f>IF(D246&gt;C246,1,0)</f>
        <v>0</v>
      </c>
    </row>
    <row r="247" spans="1:28" x14ac:dyDescent="0.2">
      <c r="A247" s="328" t="s">
        <v>347</v>
      </c>
      <c r="B247" s="329"/>
    </row>
    <row r="248" spans="1:28" ht="38.25" x14ac:dyDescent="0.2">
      <c r="A248" s="727" t="s">
        <v>292</v>
      </c>
      <c r="B248" s="765"/>
      <c r="C248" s="581" t="s">
        <v>157</v>
      </c>
      <c r="D248" s="581" t="s">
        <v>293</v>
      </c>
      <c r="E248" s="710" t="s">
        <v>348</v>
      </c>
      <c r="F248" s="711"/>
      <c r="G248" s="710" t="s">
        <v>349</v>
      </c>
      <c r="H248" s="712"/>
      <c r="I248" s="711"/>
      <c r="J248" s="565" t="s">
        <v>296</v>
      </c>
      <c r="K248" s="570" t="s">
        <v>297</v>
      </c>
      <c r="L248" s="497" t="s">
        <v>298</v>
      </c>
      <c r="M248" s="570" t="s">
        <v>298</v>
      </c>
    </row>
    <row r="249" spans="1:28" ht="63.75" x14ac:dyDescent="0.2">
      <c r="A249" s="729"/>
      <c r="B249" s="766"/>
      <c r="C249" s="583"/>
      <c r="D249" s="583"/>
      <c r="E249" s="498" t="s">
        <v>350</v>
      </c>
      <c r="F249" s="498" t="s">
        <v>351</v>
      </c>
      <c r="G249" s="499" t="s">
        <v>352</v>
      </c>
      <c r="H249" s="499" t="s">
        <v>353</v>
      </c>
      <c r="I249" s="500" t="s">
        <v>354</v>
      </c>
      <c r="J249" s="498" t="s">
        <v>350</v>
      </c>
      <c r="K249" s="498" t="s">
        <v>351</v>
      </c>
      <c r="L249" s="501" t="s">
        <v>350</v>
      </c>
      <c r="M249" s="498" t="s">
        <v>351</v>
      </c>
    </row>
    <row r="250" spans="1:28" x14ac:dyDescent="0.2">
      <c r="A250" s="720" t="s">
        <v>355</v>
      </c>
      <c r="B250" s="763" t="s">
        <v>355</v>
      </c>
      <c r="C250" s="502">
        <f>SUM(E250:F250)</f>
        <v>0</v>
      </c>
      <c r="D250" s="503"/>
      <c r="E250" s="423"/>
      <c r="F250" s="504"/>
      <c r="G250" s="423"/>
      <c r="H250" s="505"/>
      <c r="I250" s="504"/>
      <c r="J250" s="423"/>
      <c r="K250" s="504"/>
      <c r="L250" s="506"/>
      <c r="M250" s="504"/>
    </row>
    <row r="251" spans="1:28" x14ac:dyDescent="0.2">
      <c r="A251" s="720" t="s">
        <v>356</v>
      </c>
      <c r="B251" s="763" t="s">
        <v>356</v>
      </c>
      <c r="C251" s="507">
        <f>SUM(E251:F251)</f>
        <v>0</v>
      </c>
      <c r="D251" s="508"/>
      <c r="E251" s="509"/>
      <c r="F251" s="510"/>
      <c r="G251" s="509"/>
      <c r="H251" s="445"/>
      <c r="I251" s="510"/>
      <c r="J251" s="509"/>
      <c r="K251" s="510"/>
      <c r="L251" s="511"/>
      <c r="M251" s="510"/>
    </row>
    <row r="252" spans="1:28" x14ac:dyDescent="0.2">
      <c r="A252" s="720" t="s">
        <v>357</v>
      </c>
      <c r="B252" s="763"/>
      <c r="C252" s="507">
        <f>SUM(E252:F252)</f>
        <v>0</v>
      </c>
      <c r="D252" s="508"/>
      <c r="E252" s="509"/>
      <c r="F252" s="510"/>
      <c r="G252" s="509"/>
      <c r="H252" s="445"/>
      <c r="I252" s="510"/>
      <c r="J252" s="509"/>
      <c r="K252" s="510"/>
      <c r="L252" s="511"/>
      <c r="M252" s="510"/>
    </row>
    <row r="253" spans="1:28" x14ac:dyDescent="0.2">
      <c r="A253" s="720" t="s">
        <v>358</v>
      </c>
      <c r="B253" s="763"/>
      <c r="C253" s="507">
        <f>SUM(E253:F253)</f>
        <v>0</v>
      </c>
      <c r="D253" s="508"/>
      <c r="E253" s="509"/>
      <c r="F253" s="510"/>
      <c r="G253" s="509"/>
      <c r="H253" s="445"/>
      <c r="I253" s="510"/>
      <c r="J253" s="509"/>
      <c r="K253" s="510"/>
      <c r="L253" s="511"/>
      <c r="M253" s="510"/>
    </row>
    <row r="254" spans="1:28" x14ac:dyDescent="0.2">
      <c r="A254" s="720" t="s">
        <v>359</v>
      </c>
      <c r="B254" s="763"/>
      <c r="C254" s="507">
        <f>SUM(E254:F254)</f>
        <v>0</v>
      </c>
      <c r="D254" s="508"/>
      <c r="E254" s="509"/>
      <c r="F254" s="510"/>
      <c r="G254" s="509"/>
      <c r="H254" s="445"/>
      <c r="I254" s="510"/>
      <c r="J254" s="509"/>
      <c r="K254" s="510"/>
      <c r="L254" s="511"/>
      <c r="M254" s="510"/>
    </row>
    <row r="255" spans="1:28" x14ac:dyDescent="0.2">
      <c r="A255" s="551"/>
      <c r="B255" s="569" t="s">
        <v>360</v>
      </c>
      <c r="C255" s="507">
        <f t="shared" ref="C255:I255" si="11">SUM(C250:C254)</f>
        <v>0</v>
      </c>
      <c r="D255" s="507">
        <f t="shared" si="11"/>
        <v>0</v>
      </c>
      <c r="E255" s="512">
        <f t="shared" si="11"/>
        <v>0</v>
      </c>
      <c r="F255" s="513">
        <f t="shared" si="11"/>
        <v>0</v>
      </c>
      <c r="G255" s="512">
        <f t="shared" si="11"/>
        <v>0</v>
      </c>
      <c r="H255" s="333">
        <f t="shared" si="11"/>
        <v>0</v>
      </c>
      <c r="I255" s="513">
        <f t="shared" si="11"/>
        <v>0</v>
      </c>
      <c r="J255" s="512">
        <f>SUM(J250:J254)</f>
        <v>0</v>
      </c>
      <c r="K255" s="513">
        <f>SUM(K250:K254)</f>
        <v>0</v>
      </c>
      <c r="L255" s="514">
        <f>SUM(L250:L254)</f>
        <v>0</v>
      </c>
      <c r="M255" s="513">
        <f>SUM(M250:M254)</f>
        <v>0</v>
      </c>
    </row>
    <row r="256" spans="1:28" ht="14.25" customHeight="1" x14ac:dyDescent="0.2">
      <c r="A256" s="722" t="s">
        <v>361</v>
      </c>
      <c r="B256" s="764"/>
      <c r="C256" s="507">
        <f>SUM(E256:F256)</f>
        <v>0</v>
      </c>
      <c r="D256" s="508"/>
      <c r="E256" s="509"/>
      <c r="F256" s="510"/>
      <c r="G256" s="509"/>
      <c r="H256" s="445"/>
      <c r="I256" s="510"/>
      <c r="J256" s="509"/>
      <c r="K256" s="510"/>
      <c r="L256" s="511"/>
      <c r="M256" s="510"/>
    </row>
    <row r="257" spans="1:13" x14ac:dyDescent="0.2">
      <c r="A257" s="722" t="s">
        <v>362</v>
      </c>
      <c r="B257" s="764"/>
      <c r="C257" s="507">
        <f>SUM(E257:F257)</f>
        <v>0</v>
      </c>
      <c r="D257" s="508"/>
      <c r="E257" s="509"/>
      <c r="F257" s="510"/>
      <c r="G257" s="509"/>
      <c r="H257" s="445"/>
      <c r="I257" s="510"/>
      <c r="J257" s="509"/>
      <c r="K257" s="510"/>
      <c r="L257" s="511"/>
      <c r="M257" s="510"/>
    </row>
    <row r="258" spans="1:13" ht="14.25" customHeight="1" x14ac:dyDescent="0.2">
      <c r="A258" s="722" t="s">
        <v>363</v>
      </c>
      <c r="B258" s="764"/>
      <c r="C258" s="507">
        <f>SUM(E258:F258)</f>
        <v>0</v>
      </c>
      <c r="D258" s="508"/>
      <c r="E258" s="509"/>
      <c r="F258" s="510"/>
      <c r="G258" s="509"/>
      <c r="H258" s="445"/>
      <c r="I258" s="510"/>
      <c r="J258" s="509"/>
      <c r="K258" s="510"/>
      <c r="L258" s="511"/>
      <c r="M258" s="510"/>
    </row>
    <row r="259" spans="1:13" x14ac:dyDescent="0.2">
      <c r="A259" s="735" t="s">
        <v>364</v>
      </c>
      <c r="B259" s="769"/>
      <c r="C259" s="507">
        <f t="shared" ref="C259:M259" si="12">SUM(C256:C258)</f>
        <v>0</v>
      </c>
      <c r="D259" s="507">
        <f t="shared" si="12"/>
        <v>0</v>
      </c>
      <c r="E259" s="512">
        <f t="shared" si="12"/>
        <v>0</v>
      </c>
      <c r="F259" s="513">
        <f t="shared" si="12"/>
        <v>0</v>
      </c>
      <c r="G259" s="512">
        <f t="shared" si="12"/>
        <v>0</v>
      </c>
      <c r="H259" s="333">
        <f t="shared" si="12"/>
        <v>0</v>
      </c>
      <c r="I259" s="513">
        <f t="shared" si="12"/>
        <v>0</v>
      </c>
      <c r="J259" s="512">
        <f t="shared" si="12"/>
        <v>0</v>
      </c>
      <c r="K259" s="513">
        <f t="shared" si="12"/>
        <v>0</v>
      </c>
      <c r="L259" s="514">
        <f t="shared" si="12"/>
        <v>0</v>
      </c>
      <c r="M259" s="513">
        <f t="shared" si="12"/>
        <v>0</v>
      </c>
    </row>
    <row r="260" spans="1:13" x14ac:dyDescent="0.2">
      <c r="A260" s="722" t="s">
        <v>365</v>
      </c>
      <c r="B260" s="764"/>
      <c r="C260" s="507">
        <f>SUM(E260:F260)</f>
        <v>0</v>
      </c>
      <c r="D260" s="508"/>
      <c r="E260" s="509"/>
      <c r="F260" s="510"/>
      <c r="G260" s="509"/>
      <c r="H260" s="445"/>
      <c r="I260" s="510"/>
      <c r="J260" s="509"/>
      <c r="K260" s="510"/>
      <c r="L260" s="511"/>
      <c r="M260" s="510"/>
    </row>
    <row r="261" spans="1:13" x14ac:dyDescent="0.2">
      <c r="A261" s="722" t="s">
        <v>366</v>
      </c>
      <c r="B261" s="764"/>
      <c r="C261" s="507">
        <f>SUM(E261:F261)</f>
        <v>0</v>
      </c>
      <c r="D261" s="508"/>
      <c r="E261" s="509"/>
      <c r="F261" s="510"/>
      <c r="G261" s="509"/>
      <c r="H261" s="445"/>
      <c r="I261" s="510"/>
      <c r="J261" s="509"/>
      <c r="K261" s="510"/>
      <c r="L261" s="511"/>
      <c r="M261" s="510"/>
    </row>
    <row r="262" spans="1:13" ht="14.25" customHeight="1" x14ac:dyDescent="0.2">
      <c r="A262" s="722" t="s">
        <v>367</v>
      </c>
      <c r="B262" s="764"/>
      <c r="C262" s="507">
        <f>SUM(E262:F262)</f>
        <v>0</v>
      </c>
      <c r="D262" s="508"/>
      <c r="E262" s="509"/>
      <c r="F262" s="510"/>
      <c r="G262" s="509"/>
      <c r="H262" s="445"/>
      <c r="I262" s="510"/>
      <c r="J262" s="509"/>
      <c r="K262" s="510"/>
      <c r="L262" s="511"/>
      <c r="M262" s="510"/>
    </row>
    <row r="263" spans="1:13" x14ac:dyDescent="0.2">
      <c r="A263" s="551"/>
      <c r="B263" s="515" t="s">
        <v>368</v>
      </c>
      <c r="C263" s="507">
        <f t="shared" ref="C263:I263" si="13">SUM(C260:C262)</f>
        <v>0</v>
      </c>
      <c r="D263" s="507">
        <f t="shared" si="13"/>
        <v>0</v>
      </c>
      <c r="E263" s="512">
        <f t="shared" si="13"/>
        <v>0</v>
      </c>
      <c r="F263" s="513">
        <f t="shared" si="13"/>
        <v>0</v>
      </c>
      <c r="G263" s="512">
        <f t="shared" si="13"/>
        <v>0</v>
      </c>
      <c r="H263" s="333">
        <f t="shared" si="13"/>
        <v>0</v>
      </c>
      <c r="I263" s="513">
        <f t="shared" si="13"/>
        <v>0</v>
      </c>
      <c r="J263" s="512">
        <f>SUM(J260:J262)</f>
        <v>0</v>
      </c>
      <c r="K263" s="513">
        <f>SUM(K260:K262)</f>
        <v>0</v>
      </c>
      <c r="L263" s="514">
        <f>SUM(L260:L262)</f>
        <v>0</v>
      </c>
      <c r="M263" s="513">
        <f>SUM(M260:M262)</f>
        <v>0</v>
      </c>
    </row>
    <row r="264" spans="1:13" x14ac:dyDescent="0.2">
      <c r="A264" s="722" t="s">
        <v>369</v>
      </c>
      <c r="B264" s="764"/>
      <c r="C264" s="507">
        <f>SUM(E264:F264)</f>
        <v>0</v>
      </c>
      <c r="D264" s="508"/>
      <c r="E264" s="509"/>
      <c r="F264" s="510"/>
      <c r="G264" s="509"/>
      <c r="H264" s="445"/>
      <c r="I264" s="510"/>
      <c r="J264" s="509"/>
      <c r="K264" s="510"/>
      <c r="L264" s="511"/>
      <c r="M264" s="510"/>
    </row>
    <row r="265" spans="1:13" x14ac:dyDescent="0.2">
      <c r="A265" s="731" t="s">
        <v>370</v>
      </c>
      <c r="B265" s="767"/>
      <c r="C265" s="507">
        <f>SUM(E265:F265)</f>
        <v>0</v>
      </c>
      <c r="D265" s="508"/>
      <c r="E265" s="509"/>
      <c r="F265" s="510"/>
      <c r="G265" s="509"/>
      <c r="H265" s="445"/>
      <c r="I265" s="510"/>
      <c r="J265" s="509"/>
      <c r="K265" s="510"/>
      <c r="L265" s="511"/>
      <c r="M265" s="510"/>
    </row>
    <row r="266" spans="1:13" x14ac:dyDescent="0.2">
      <c r="A266" s="722" t="s">
        <v>371</v>
      </c>
      <c r="B266" s="764"/>
      <c r="C266" s="507">
        <f>SUM(E266:F266)</f>
        <v>0</v>
      </c>
      <c r="D266" s="508"/>
      <c r="E266" s="509"/>
      <c r="F266" s="510"/>
      <c r="G266" s="509"/>
      <c r="H266" s="445"/>
      <c r="I266" s="510"/>
      <c r="J266" s="509"/>
      <c r="K266" s="510"/>
      <c r="L266" s="511"/>
      <c r="M266" s="510"/>
    </row>
    <row r="267" spans="1:13" x14ac:dyDescent="0.2">
      <c r="A267" s="551"/>
      <c r="B267" s="515" t="s">
        <v>372</v>
      </c>
      <c r="C267" s="507">
        <f t="shared" ref="C267:M267" si="14">SUM(C264:C266)</f>
        <v>0</v>
      </c>
      <c r="D267" s="507">
        <f t="shared" si="14"/>
        <v>0</v>
      </c>
      <c r="E267" s="512">
        <f t="shared" si="14"/>
        <v>0</v>
      </c>
      <c r="F267" s="513">
        <f t="shared" si="14"/>
        <v>0</v>
      </c>
      <c r="G267" s="512">
        <f t="shared" si="14"/>
        <v>0</v>
      </c>
      <c r="H267" s="333">
        <f t="shared" si="14"/>
        <v>0</v>
      </c>
      <c r="I267" s="513">
        <f t="shared" si="14"/>
        <v>0</v>
      </c>
      <c r="J267" s="512">
        <f t="shared" si="14"/>
        <v>0</v>
      </c>
      <c r="K267" s="513">
        <f t="shared" si="14"/>
        <v>0</v>
      </c>
      <c r="L267" s="514">
        <f t="shared" si="14"/>
        <v>0</v>
      </c>
      <c r="M267" s="513">
        <f t="shared" si="14"/>
        <v>0</v>
      </c>
    </row>
    <row r="268" spans="1:13" x14ac:dyDescent="0.2">
      <c r="A268" s="733" t="s">
        <v>373</v>
      </c>
      <c r="B268" s="768" t="s">
        <v>374</v>
      </c>
      <c r="C268" s="507">
        <f t="shared" ref="C268:C275" si="15">SUM(E268:F268)</f>
        <v>0</v>
      </c>
      <c r="D268" s="508"/>
      <c r="E268" s="509"/>
      <c r="F268" s="510"/>
      <c r="G268" s="509"/>
      <c r="H268" s="445"/>
      <c r="I268" s="510"/>
      <c r="J268" s="509"/>
      <c r="K268" s="510"/>
      <c r="L268" s="511"/>
      <c r="M268" s="510"/>
    </row>
    <row r="269" spans="1:13" x14ac:dyDescent="0.2">
      <c r="A269" s="733" t="s">
        <v>375</v>
      </c>
      <c r="B269" s="768" t="s">
        <v>375</v>
      </c>
      <c r="C269" s="507">
        <f t="shared" si="15"/>
        <v>0</v>
      </c>
      <c r="D269" s="508"/>
      <c r="E269" s="509"/>
      <c r="F269" s="510"/>
      <c r="G269" s="509"/>
      <c r="H269" s="445"/>
      <c r="I269" s="510"/>
      <c r="J269" s="509"/>
      <c r="K269" s="510"/>
      <c r="L269" s="511"/>
      <c r="M269" s="510"/>
    </row>
    <row r="270" spans="1:13" x14ac:dyDescent="0.2">
      <c r="A270" s="733" t="s">
        <v>376</v>
      </c>
      <c r="B270" s="768" t="s">
        <v>376</v>
      </c>
      <c r="C270" s="507">
        <f t="shared" si="15"/>
        <v>0</v>
      </c>
      <c r="D270" s="508"/>
      <c r="E270" s="509"/>
      <c r="F270" s="510"/>
      <c r="G270" s="509"/>
      <c r="H270" s="445"/>
      <c r="I270" s="510"/>
      <c r="J270" s="509"/>
      <c r="K270" s="510"/>
      <c r="L270" s="511"/>
      <c r="M270" s="510"/>
    </row>
    <row r="271" spans="1:13" ht="14.25" customHeight="1" x14ac:dyDescent="0.2">
      <c r="A271" s="737" t="s">
        <v>377</v>
      </c>
      <c r="B271" s="770"/>
      <c r="C271" s="507">
        <f t="shared" si="15"/>
        <v>0</v>
      </c>
      <c r="D271" s="508"/>
      <c r="E271" s="509"/>
      <c r="F271" s="510"/>
      <c r="G271" s="509"/>
      <c r="H271" s="445"/>
      <c r="I271" s="510"/>
      <c r="J271" s="509"/>
      <c r="K271" s="510"/>
      <c r="L271" s="511"/>
      <c r="M271" s="510"/>
    </row>
    <row r="272" spans="1:13" x14ac:dyDescent="0.2">
      <c r="A272" s="737" t="s">
        <v>378</v>
      </c>
      <c r="B272" s="770" t="s">
        <v>378</v>
      </c>
      <c r="C272" s="507">
        <f t="shared" si="15"/>
        <v>0</v>
      </c>
      <c r="D272" s="508"/>
      <c r="E272" s="509"/>
      <c r="F272" s="510"/>
      <c r="G272" s="509"/>
      <c r="H272" s="445"/>
      <c r="I272" s="510"/>
      <c r="J272" s="509"/>
      <c r="K272" s="510"/>
      <c r="L272" s="511"/>
      <c r="M272" s="510"/>
    </row>
    <row r="273" spans="1:13" x14ac:dyDescent="0.2">
      <c r="A273" s="722" t="s">
        <v>379</v>
      </c>
      <c r="B273" s="764"/>
      <c r="C273" s="507">
        <f t="shared" si="15"/>
        <v>0</v>
      </c>
      <c r="D273" s="508"/>
      <c r="E273" s="509"/>
      <c r="F273" s="510"/>
      <c r="G273" s="509"/>
      <c r="H273" s="445"/>
      <c r="I273" s="510"/>
      <c r="J273" s="509"/>
      <c r="K273" s="510"/>
      <c r="L273" s="511"/>
      <c r="M273" s="510"/>
    </row>
    <row r="274" spans="1:13" ht="14.25" customHeight="1" x14ac:dyDescent="0.2">
      <c r="A274" s="737" t="s">
        <v>380</v>
      </c>
      <c r="B274" s="770" t="s">
        <v>380</v>
      </c>
      <c r="C274" s="507">
        <f t="shared" si="15"/>
        <v>0</v>
      </c>
      <c r="D274" s="508"/>
      <c r="E274" s="509"/>
      <c r="F274" s="510"/>
      <c r="G274" s="509"/>
      <c r="H274" s="445"/>
      <c r="I274" s="510"/>
      <c r="J274" s="509"/>
      <c r="K274" s="510"/>
      <c r="L274" s="511"/>
      <c r="M274" s="510"/>
    </row>
    <row r="275" spans="1:13" ht="14.25" customHeight="1" x14ac:dyDescent="0.2">
      <c r="A275" s="737" t="s">
        <v>37</v>
      </c>
      <c r="B275" s="770" t="s">
        <v>37</v>
      </c>
      <c r="C275" s="507">
        <f t="shared" si="15"/>
        <v>0</v>
      </c>
      <c r="D275" s="508"/>
      <c r="E275" s="509"/>
      <c r="F275" s="510"/>
      <c r="G275" s="509"/>
      <c r="H275" s="445"/>
      <c r="I275" s="510"/>
      <c r="J275" s="509"/>
      <c r="K275" s="510"/>
      <c r="L275" s="511"/>
      <c r="M275" s="510"/>
    </row>
    <row r="276" spans="1:13" x14ac:dyDescent="0.2">
      <c r="A276" s="549"/>
      <c r="B276" s="515" t="s">
        <v>381</v>
      </c>
      <c r="C276" s="507">
        <f t="shared" ref="C276:M276" si="16">SUM(C268:C275)</f>
        <v>0</v>
      </c>
      <c r="D276" s="507">
        <f t="shared" si="16"/>
        <v>0</v>
      </c>
      <c r="E276" s="512">
        <f t="shared" si="16"/>
        <v>0</v>
      </c>
      <c r="F276" s="513">
        <f t="shared" si="16"/>
        <v>0</v>
      </c>
      <c r="G276" s="512">
        <f t="shared" si="16"/>
        <v>0</v>
      </c>
      <c r="H276" s="333">
        <f t="shared" si="16"/>
        <v>0</v>
      </c>
      <c r="I276" s="513">
        <f t="shared" si="16"/>
        <v>0</v>
      </c>
      <c r="J276" s="512">
        <f t="shared" si="16"/>
        <v>0</v>
      </c>
      <c r="K276" s="513">
        <f t="shared" si="16"/>
        <v>0</v>
      </c>
      <c r="L276" s="514">
        <f t="shared" si="16"/>
        <v>0</v>
      </c>
      <c r="M276" s="513">
        <f t="shared" si="16"/>
        <v>0</v>
      </c>
    </row>
    <row r="277" spans="1:13" x14ac:dyDescent="0.2">
      <c r="A277" s="731" t="s">
        <v>382</v>
      </c>
      <c r="B277" s="767"/>
      <c r="C277" s="507">
        <f t="shared" ref="C277:C282" si="17">SUM(E277:F277)</f>
        <v>0</v>
      </c>
      <c r="D277" s="508"/>
      <c r="E277" s="509"/>
      <c r="F277" s="510"/>
      <c r="G277" s="509"/>
      <c r="H277" s="445"/>
      <c r="I277" s="510"/>
      <c r="J277" s="509"/>
      <c r="K277" s="510"/>
      <c r="L277" s="511"/>
      <c r="M277" s="510"/>
    </row>
    <row r="278" spans="1:13" x14ac:dyDescent="0.2">
      <c r="A278" s="731" t="s">
        <v>383</v>
      </c>
      <c r="B278" s="767"/>
      <c r="C278" s="507">
        <f t="shared" si="17"/>
        <v>0</v>
      </c>
      <c r="D278" s="508"/>
      <c r="E278" s="509"/>
      <c r="F278" s="510"/>
      <c r="G278" s="509"/>
      <c r="H278" s="445"/>
      <c r="I278" s="510"/>
      <c r="J278" s="509"/>
      <c r="K278" s="510"/>
      <c r="L278" s="511"/>
      <c r="M278" s="510"/>
    </row>
    <row r="279" spans="1:13" x14ac:dyDescent="0.2">
      <c r="A279" s="731" t="s">
        <v>384</v>
      </c>
      <c r="B279" s="767"/>
      <c r="C279" s="507">
        <f t="shared" si="17"/>
        <v>0</v>
      </c>
      <c r="D279" s="508"/>
      <c r="E279" s="509"/>
      <c r="F279" s="510"/>
      <c r="G279" s="509"/>
      <c r="H279" s="445"/>
      <c r="I279" s="510"/>
      <c r="J279" s="509"/>
      <c r="K279" s="510"/>
      <c r="L279" s="511"/>
      <c r="M279" s="510"/>
    </row>
    <row r="280" spans="1:13" x14ac:dyDescent="0.2">
      <c r="A280" s="722" t="s">
        <v>385</v>
      </c>
      <c r="B280" s="764"/>
      <c r="C280" s="507">
        <f t="shared" si="17"/>
        <v>0</v>
      </c>
      <c r="D280" s="508"/>
      <c r="E280" s="509"/>
      <c r="F280" s="510"/>
      <c r="G280" s="509"/>
      <c r="H280" s="445"/>
      <c r="I280" s="510"/>
      <c r="J280" s="509"/>
      <c r="K280" s="510"/>
      <c r="L280" s="511"/>
      <c r="M280" s="510"/>
    </row>
    <row r="281" spans="1:13" ht="14.25" customHeight="1" x14ac:dyDescent="0.2">
      <c r="A281" s="722" t="s">
        <v>386</v>
      </c>
      <c r="B281" s="764"/>
      <c r="C281" s="507">
        <f t="shared" si="17"/>
        <v>0</v>
      </c>
      <c r="D281" s="508"/>
      <c r="E281" s="509"/>
      <c r="F281" s="510"/>
      <c r="G281" s="509"/>
      <c r="H281" s="445"/>
      <c r="I281" s="510"/>
      <c r="J281" s="509"/>
      <c r="K281" s="510"/>
      <c r="L281" s="511"/>
      <c r="M281" s="510"/>
    </row>
    <row r="282" spans="1:13" ht="14.25" customHeight="1" x14ac:dyDescent="0.2">
      <c r="A282" s="722" t="s">
        <v>387</v>
      </c>
      <c r="B282" s="764"/>
      <c r="C282" s="507">
        <f t="shared" si="17"/>
        <v>0</v>
      </c>
      <c r="D282" s="508"/>
      <c r="E282" s="509"/>
      <c r="F282" s="510"/>
      <c r="G282" s="509"/>
      <c r="H282" s="445"/>
      <c r="I282" s="510"/>
      <c r="J282" s="509"/>
      <c r="K282" s="510"/>
      <c r="L282" s="511"/>
      <c r="M282" s="510"/>
    </row>
    <row r="283" spans="1:13" x14ac:dyDescent="0.2">
      <c r="A283" s="549"/>
      <c r="B283" s="515" t="s">
        <v>388</v>
      </c>
      <c r="C283" s="507">
        <f t="shared" ref="C283:M283" si="18">SUM(C277:C282)</f>
        <v>0</v>
      </c>
      <c r="D283" s="507">
        <f t="shared" si="18"/>
        <v>0</v>
      </c>
      <c r="E283" s="512">
        <f t="shared" si="18"/>
        <v>0</v>
      </c>
      <c r="F283" s="513">
        <f t="shared" si="18"/>
        <v>0</v>
      </c>
      <c r="G283" s="512">
        <f t="shared" si="18"/>
        <v>0</v>
      </c>
      <c r="H283" s="333">
        <f t="shared" si="18"/>
        <v>0</v>
      </c>
      <c r="I283" s="513">
        <f t="shared" si="18"/>
        <v>0</v>
      </c>
      <c r="J283" s="512">
        <f t="shared" si="18"/>
        <v>0</v>
      </c>
      <c r="K283" s="513">
        <f t="shared" si="18"/>
        <v>0</v>
      </c>
      <c r="L283" s="514">
        <f t="shared" si="18"/>
        <v>0</v>
      </c>
      <c r="M283" s="513">
        <f t="shared" si="18"/>
        <v>0</v>
      </c>
    </row>
    <row r="284" spans="1:13" x14ac:dyDescent="0.2">
      <c r="A284" s="722" t="s">
        <v>141</v>
      </c>
      <c r="B284" s="764" t="s">
        <v>141</v>
      </c>
      <c r="C284" s="507">
        <f>SUM(E284:F284)</f>
        <v>0</v>
      </c>
      <c r="D284" s="516"/>
      <c r="E284" s="509"/>
      <c r="F284" s="510"/>
      <c r="G284" s="509"/>
      <c r="H284" s="445"/>
      <c r="I284" s="510"/>
      <c r="J284" s="509"/>
      <c r="K284" s="510"/>
      <c r="L284" s="511"/>
      <c r="M284" s="510"/>
    </row>
    <row r="285" spans="1:13" x14ac:dyDescent="0.2">
      <c r="A285" s="722" t="s">
        <v>143</v>
      </c>
      <c r="B285" s="764" t="s">
        <v>143</v>
      </c>
      <c r="C285" s="507">
        <f>SUM(E285:F285)</f>
        <v>0</v>
      </c>
      <c r="D285" s="516"/>
      <c r="E285" s="509"/>
      <c r="F285" s="510"/>
      <c r="G285" s="509"/>
      <c r="H285" s="445"/>
      <c r="I285" s="510"/>
      <c r="J285" s="509"/>
      <c r="K285" s="510"/>
      <c r="L285" s="511"/>
      <c r="M285" s="510"/>
    </row>
    <row r="286" spans="1:13" x14ac:dyDescent="0.2">
      <c r="A286" s="722" t="s">
        <v>282</v>
      </c>
      <c r="B286" s="764"/>
      <c r="C286" s="507">
        <f>SUM(E286:F286)</f>
        <v>0</v>
      </c>
      <c r="D286" s="516"/>
      <c r="E286" s="517"/>
      <c r="F286" s="518"/>
      <c r="G286" s="517"/>
      <c r="H286" s="446"/>
      <c r="I286" s="518"/>
      <c r="J286" s="517"/>
      <c r="K286" s="518"/>
      <c r="L286" s="519"/>
      <c r="M286" s="518"/>
    </row>
    <row r="287" spans="1:13" x14ac:dyDescent="0.2">
      <c r="A287" s="722" t="s">
        <v>283</v>
      </c>
      <c r="B287" s="764"/>
      <c r="C287" s="507">
        <f>SUM(E287:F287)</f>
        <v>0</v>
      </c>
      <c r="D287" s="516"/>
      <c r="E287" s="517"/>
      <c r="F287" s="518"/>
      <c r="G287" s="517"/>
      <c r="H287" s="446"/>
      <c r="I287" s="518"/>
      <c r="J287" s="517"/>
      <c r="K287" s="518"/>
      <c r="L287" s="519"/>
      <c r="M287" s="518"/>
    </row>
    <row r="288" spans="1:13" x14ac:dyDescent="0.2">
      <c r="A288" s="337"/>
      <c r="B288" s="338" t="s">
        <v>389</v>
      </c>
      <c r="C288" s="520">
        <f t="shared" ref="C288:M288" si="19">SUM(C284:C287)</f>
        <v>0</v>
      </c>
      <c r="D288" s="520">
        <f t="shared" si="19"/>
        <v>0</v>
      </c>
      <c r="E288" s="512">
        <f t="shared" si="19"/>
        <v>0</v>
      </c>
      <c r="F288" s="513">
        <f t="shared" si="19"/>
        <v>0</v>
      </c>
      <c r="G288" s="512">
        <f t="shared" si="19"/>
        <v>0</v>
      </c>
      <c r="H288" s="333">
        <f t="shared" si="19"/>
        <v>0</v>
      </c>
      <c r="I288" s="513">
        <f t="shared" si="19"/>
        <v>0</v>
      </c>
      <c r="J288" s="512">
        <f t="shared" si="19"/>
        <v>0</v>
      </c>
      <c r="K288" s="513">
        <f t="shared" si="19"/>
        <v>0</v>
      </c>
      <c r="L288" s="514">
        <f t="shared" si="19"/>
        <v>0</v>
      </c>
      <c r="M288" s="513">
        <f t="shared" si="19"/>
        <v>0</v>
      </c>
    </row>
    <row r="289" spans="1:13" x14ac:dyDescent="0.2">
      <c r="A289" s="339"/>
      <c r="B289" s="340" t="s">
        <v>157</v>
      </c>
      <c r="C289" s="521">
        <f t="shared" ref="C289:M289" si="20">SUM(C255+C259+C263+C267+C276+C283+C288)</f>
        <v>0</v>
      </c>
      <c r="D289" s="521">
        <f t="shared" si="20"/>
        <v>0</v>
      </c>
      <c r="E289" s="521">
        <f t="shared" si="20"/>
        <v>0</v>
      </c>
      <c r="F289" s="521">
        <f t="shared" si="20"/>
        <v>0</v>
      </c>
      <c r="G289" s="521">
        <f t="shared" si="20"/>
        <v>0</v>
      </c>
      <c r="H289" s="521">
        <f t="shared" si="20"/>
        <v>0</v>
      </c>
      <c r="I289" s="521">
        <f t="shared" si="20"/>
        <v>0</v>
      </c>
      <c r="J289" s="521">
        <f t="shared" si="20"/>
        <v>0</v>
      </c>
      <c r="K289" s="521">
        <f t="shared" si="20"/>
        <v>0</v>
      </c>
      <c r="L289" s="522">
        <f t="shared" si="20"/>
        <v>0</v>
      </c>
      <c r="M289" s="521">
        <f t="shared" si="20"/>
        <v>0</v>
      </c>
    </row>
    <row r="290" spans="1:13" x14ac:dyDescent="0.2">
      <c r="A290" s="96" t="s">
        <v>390</v>
      </c>
    </row>
    <row r="291" spans="1:13" ht="14.25" customHeight="1" x14ac:dyDescent="0.2">
      <c r="A291" s="693" t="s">
        <v>391</v>
      </c>
      <c r="B291" s="694"/>
      <c r="C291" s="581" t="s">
        <v>79</v>
      </c>
      <c r="D291" s="747" t="s">
        <v>392</v>
      </c>
      <c r="E291" s="748"/>
      <c r="F291" s="748"/>
      <c r="G291" s="748"/>
      <c r="H291" s="748"/>
      <c r="I291" s="749"/>
      <c r="J291" s="739" t="s">
        <v>176</v>
      </c>
    </row>
    <row r="292" spans="1:13" ht="28.5" x14ac:dyDescent="0.2">
      <c r="A292" s="695"/>
      <c r="B292" s="696"/>
      <c r="C292" s="583"/>
      <c r="D292" s="342" t="s">
        <v>393</v>
      </c>
      <c r="E292" s="343" t="s">
        <v>394</v>
      </c>
      <c r="F292" s="344" t="s">
        <v>395</v>
      </c>
      <c r="G292" s="344" t="s">
        <v>396</v>
      </c>
      <c r="H292" s="344" t="s">
        <v>397</v>
      </c>
      <c r="I292" s="345" t="s">
        <v>398</v>
      </c>
      <c r="J292" s="740"/>
    </row>
    <row r="293" spans="1:13" x14ac:dyDescent="0.2">
      <c r="A293" s="741" t="s">
        <v>399</v>
      </c>
      <c r="B293" s="742"/>
      <c r="C293" s="346">
        <f>SUM(D293:I293)</f>
        <v>0</v>
      </c>
      <c r="D293" s="347"/>
      <c r="E293" s="348"/>
      <c r="F293" s="348"/>
      <c r="G293" s="348"/>
      <c r="H293" s="348"/>
      <c r="I293" s="349"/>
      <c r="J293" s="350"/>
    </row>
    <row r="294" spans="1:13" x14ac:dyDescent="0.2">
      <c r="A294" s="743" t="s">
        <v>400</v>
      </c>
      <c r="B294" s="744"/>
      <c r="C294" s="351">
        <f>SUM(D294:I294)</f>
        <v>0</v>
      </c>
      <c r="D294" s="352"/>
      <c r="E294" s="353"/>
      <c r="F294" s="353"/>
      <c r="G294" s="353"/>
      <c r="H294" s="353"/>
      <c r="I294" s="354"/>
      <c r="J294" s="355"/>
    </row>
    <row r="295" spans="1:13" x14ac:dyDescent="0.2">
      <c r="A295" s="745" t="s">
        <v>401</v>
      </c>
      <c r="B295" s="746"/>
      <c r="C295" s="356">
        <f>SUM(D295:E295)</f>
        <v>0</v>
      </c>
      <c r="D295" s="357"/>
      <c r="E295" s="358"/>
      <c r="F295" s="359"/>
      <c r="G295" s="359"/>
      <c r="H295" s="359"/>
      <c r="I295" s="360"/>
      <c r="J295" s="361"/>
    </row>
  </sheetData>
  <mergeCells count="201">
    <mergeCell ref="J291:J292"/>
    <mergeCell ref="A293:B293"/>
    <mergeCell ref="A294:B294"/>
    <mergeCell ref="A295:B295"/>
    <mergeCell ref="A285:B285"/>
    <mergeCell ref="A286:B286"/>
    <mergeCell ref="A287:B287"/>
    <mergeCell ref="A291:B292"/>
    <mergeCell ref="C291:C292"/>
    <mergeCell ref="D291:I291"/>
    <mergeCell ref="A278:B278"/>
    <mergeCell ref="A279:B279"/>
    <mergeCell ref="A280:B280"/>
    <mergeCell ref="A281:B281"/>
    <mergeCell ref="A282:B282"/>
    <mergeCell ref="A284:B284"/>
    <mergeCell ref="A271:B271"/>
    <mergeCell ref="A272:B272"/>
    <mergeCell ref="A273:B273"/>
    <mergeCell ref="A274:B274"/>
    <mergeCell ref="A275:B275"/>
    <mergeCell ref="A277:B277"/>
    <mergeCell ref="A264:B264"/>
    <mergeCell ref="A265:B265"/>
    <mergeCell ref="A266:B266"/>
    <mergeCell ref="A268:B268"/>
    <mergeCell ref="A269:B269"/>
    <mergeCell ref="A270:B270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6:B256"/>
    <mergeCell ref="A244:A246"/>
    <mergeCell ref="A248:B249"/>
    <mergeCell ref="C248:C249"/>
    <mergeCell ref="D248:D249"/>
    <mergeCell ref="E248:F248"/>
    <mergeCell ref="G248:I248"/>
    <mergeCell ref="A232:B232"/>
    <mergeCell ref="A235:B235"/>
    <mergeCell ref="A236:B236"/>
    <mergeCell ref="A239:A240"/>
    <mergeCell ref="A241:B241"/>
    <mergeCell ref="A243:B243"/>
    <mergeCell ref="A225:B225"/>
    <mergeCell ref="A227:B227"/>
    <mergeCell ref="A228:B228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J211:J212"/>
    <mergeCell ref="K211:K212"/>
    <mergeCell ref="L211:L212"/>
    <mergeCell ref="M211:M212"/>
    <mergeCell ref="O211:O212"/>
    <mergeCell ref="P211:P212"/>
    <mergeCell ref="H210:J210"/>
    <mergeCell ref="K210:M210"/>
    <mergeCell ref="N210:N212"/>
    <mergeCell ref="O210:P210"/>
    <mergeCell ref="Q210:Q212"/>
    <mergeCell ref="D211:D212"/>
    <mergeCell ref="E211:F211"/>
    <mergeCell ref="G211:G212"/>
    <mergeCell ref="H211:H212"/>
    <mergeCell ref="I211:I212"/>
    <mergeCell ref="A207:B207"/>
    <mergeCell ref="A208:B208"/>
    <mergeCell ref="A209:B209"/>
    <mergeCell ref="A210:B212"/>
    <mergeCell ref="C210:C212"/>
    <mergeCell ref="D210:G210"/>
    <mergeCell ref="A201:B201"/>
    <mergeCell ref="A202:A203"/>
    <mergeCell ref="A204:B204"/>
    <mergeCell ref="A205:B206"/>
    <mergeCell ref="C205:C206"/>
    <mergeCell ref="D205:D206"/>
    <mergeCell ref="A198:B199"/>
    <mergeCell ref="C198:C199"/>
    <mergeCell ref="D198:D199"/>
    <mergeCell ref="E198:E199"/>
    <mergeCell ref="F198:F199"/>
    <mergeCell ref="A200:B200"/>
    <mergeCell ref="U173:U175"/>
    <mergeCell ref="V173:V175"/>
    <mergeCell ref="E174:G174"/>
    <mergeCell ref="H174:J174"/>
    <mergeCell ref="A196:B196"/>
    <mergeCell ref="A197:F197"/>
    <mergeCell ref="L173:N174"/>
    <mergeCell ref="O173:O175"/>
    <mergeCell ref="P173:Q174"/>
    <mergeCell ref="R173:R175"/>
    <mergeCell ref="S173:S175"/>
    <mergeCell ref="T173:T175"/>
    <mergeCell ref="Q157:Q159"/>
    <mergeCell ref="R157:R159"/>
    <mergeCell ref="D158:D159"/>
    <mergeCell ref="E158:F158"/>
    <mergeCell ref="G158:G159"/>
    <mergeCell ref="H158:H159"/>
    <mergeCell ref="I158:I159"/>
    <mergeCell ref="A172:B172"/>
    <mergeCell ref="A173:B175"/>
    <mergeCell ref="C173:C175"/>
    <mergeCell ref="D173:D175"/>
    <mergeCell ref="E173:J173"/>
    <mergeCell ref="K173:K175"/>
    <mergeCell ref="K158:K159"/>
    <mergeCell ref="L158:L159"/>
    <mergeCell ref="M158:M159"/>
    <mergeCell ref="A171:B171"/>
    <mergeCell ref="A154:B154"/>
    <mergeCell ref="A155:B155"/>
    <mergeCell ref="A157:B159"/>
    <mergeCell ref="C157:C159"/>
    <mergeCell ref="D157:G157"/>
    <mergeCell ref="H157:J157"/>
    <mergeCell ref="J158:J159"/>
    <mergeCell ref="O148:O149"/>
    <mergeCell ref="P148:P149"/>
    <mergeCell ref="A150:B150"/>
    <mergeCell ref="A151:B151"/>
    <mergeCell ref="A152:B152"/>
    <mergeCell ref="A153:B153"/>
    <mergeCell ref="A147:B149"/>
    <mergeCell ref="C147:C149"/>
    <mergeCell ref="O158:O159"/>
    <mergeCell ref="P158:P159"/>
    <mergeCell ref="O147:P147"/>
    <mergeCell ref="K157:M157"/>
    <mergeCell ref="N157:N159"/>
    <mergeCell ref="O157:P157"/>
    <mergeCell ref="Q147:Q149"/>
    <mergeCell ref="R147:R149"/>
    <mergeCell ref="D148:D149"/>
    <mergeCell ref="E148:F148"/>
    <mergeCell ref="G148:G149"/>
    <mergeCell ref="H148:H149"/>
    <mergeCell ref="I148:I149"/>
    <mergeCell ref="J148:J149"/>
    <mergeCell ref="K148:K149"/>
    <mergeCell ref="D147:G147"/>
    <mergeCell ref="H147:J147"/>
    <mergeCell ref="K147:M147"/>
    <mergeCell ref="N147:N149"/>
    <mergeCell ref="L148:L149"/>
    <mergeCell ref="M148:M149"/>
    <mergeCell ref="A134:B134"/>
    <mergeCell ref="A138:A141"/>
    <mergeCell ref="A144:B144"/>
    <mergeCell ref="A145:B145"/>
    <mergeCell ref="R118:R120"/>
    <mergeCell ref="S118:S120"/>
    <mergeCell ref="D119:D120"/>
    <mergeCell ref="E119:F119"/>
    <mergeCell ref="G119:G120"/>
    <mergeCell ref="H119:H120"/>
    <mergeCell ref="I119:I120"/>
    <mergeCell ref="J119:J120"/>
    <mergeCell ref="K119:K120"/>
    <mergeCell ref="L119:L120"/>
    <mergeCell ref="D118:G118"/>
    <mergeCell ref="H118:J118"/>
    <mergeCell ref="K118:M118"/>
    <mergeCell ref="N118:N120"/>
    <mergeCell ref="O118:P118"/>
    <mergeCell ref="Q118:Q120"/>
    <mergeCell ref="M119:M120"/>
    <mergeCell ref="O119:O120"/>
    <mergeCell ref="P119:P120"/>
    <mergeCell ref="A8:C8"/>
    <mergeCell ref="A57:B57"/>
    <mergeCell ref="A85:B85"/>
    <mergeCell ref="A95:B95"/>
    <mergeCell ref="A100:B100"/>
    <mergeCell ref="A118:B120"/>
    <mergeCell ref="C118:C120"/>
    <mergeCell ref="A121:B121"/>
    <mergeCell ref="A127:A130"/>
  </mergeCells>
  <dataValidations count="1">
    <dataValidation allowBlank="1" showInputMessage="1" showErrorMessage="1" errorTitle="ERROR" error="Por favor ingrese solo Números." sqref="A213:A227 B229:B243 L16:R124 A198:A210 B226 B198:J209 W153:XFD209 S153:V173 R125:R147 E1:XFD15 S16:XFD152 K191:K209 A236:A1048576 E172:K190 E191:J197 B290:J1048576 K210:XFD1048576 C210:J289 B247:B289 L172:Q209 S176:V209 E155:Q171 R160:R209 A1:D197 E16:K154 L125:Q154 R150:R15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opLeftCell="A185" zoomScale="80" zoomScaleNormal="80" workbookViewId="0">
      <selection activeCell="A201" sqref="A201:B201"/>
    </sheetView>
  </sheetViews>
  <sheetFormatPr baseColWidth="10" defaultColWidth="11.42578125" defaultRowHeight="14.25" x14ac:dyDescent="0.2"/>
  <cols>
    <col min="1" max="1" width="59.140625" style="5" customWidth="1"/>
    <col min="2" max="2" width="113.5703125" style="4" bestFit="1" customWidth="1"/>
    <col min="3" max="3" width="24.5703125" style="5" customWidth="1"/>
    <col min="4" max="4" width="20.7109375" style="5" customWidth="1"/>
    <col min="5" max="5" width="22" style="5" customWidth="1"/>
    <col min="6" max="6" width="18.42578125" style="5" customWidth="1"/>
    <col min="7" max="7" width="19.7109375" style="5" customWidth="1"/>
    <col min="8" max="9" width="15.7109375" style="5" customWidth="1"/>
    <col min="10" max="10" width="16.7109375" style="5" customWidth="1"/>
    <col min="11" max="11" width="17" style="5" customWidth="1"/>
    <col min="12" max="12" width="21.42578125" style="5" customWidth="1"/>
    <col min="13" max="13" width="18.28515625" style="5" customWidth="1"/>
    <col min="14" max="15" width="19.42578125" style="5" customWidth="1"/>
    <col min="16" max="16" width="19.7109375" style="5" customWidth="1"/>
    <col min="17" max="17" width="14.7109375" style="5" customWidth="1"/>
    <col min="18" max="18" width="22" style="5" customWidth="1"/>
    <col min="19" max="22" width="22.7109375" style="5" customWidth="1"/>
    <col min="23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x14ac:dyDescent="0.2">
      <c r="A1" s="1" t="s">
        <v>0</v>
      </c>
      <c r="B1" s="2"/>
    </row>
    <row r="2" spans="1:14" s="3" customFormat="1" x14ac:dyDescent="0.2">
      <c r="A2" s="1" t="str">
        <f>CONCATENATE("COMUNA: ",[2]NOMBRE!B2," - ","( ",[2]NOMBRE!C2,[2]NOMBRE!D2,[2]NOMBRE!E2,[2]NOMBRE!F2,[2]NOMBRE!G2," )")</f>
        <v>COMUNA: LINARES - ( 07401 )</v>
      </c>
      <c r="B2" s="2"/>
    </row>
    <row r="3" spans="1:14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</row>
    <row r="4" spans="1:14" x14ac:dyDescent="0.2">
      <c r="A4" s="1" t="str">
        <f>CONCATENATE("MES: ",[2]NOMBRE!B6," - ","( ",[2]NOMBRE!C6,[2]NOMBRE!D6," )")</f>
        <v>MES: ENERO - ( 01 )</v>
      </c>
    </row>
    <row r="5" spans="1:14" s="3" customFormat="1" x14ac:dyDescent="0.2">
      <c r="A5" s="1" t="str">
        <f>CONCATENATE("AÑO: ",[2]NOMBRE!B7)</f>
        <v>AÑO: 2023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x14ac:dyDescent="0.2">
      <c r="A6" s="1"/>
      <c r="B6" s="6"/>
      <c r="C6" s="7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x14ac:dyDescent="0.2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x14ac:dyDescent="0.2">
      <c r="A8" s="571" t="s">
        <v>2</v>
      </c>
      <c r="B8" s="571"/>
      <c r="C8" s="57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8.25" x14ac:dyDescent="0.2">
      <c r="A9" s="8" t="s">
        <v>3</v>
      </c>
      <c r="B9" s="8" t="s">
        <v>4</v>
      </c>
      <c r="C9" s="537" t="s">
        <v>5</v>
      </c>
      <c r="D9" s="537" t="s">
        <v>6</v>
      </c>
      <c r="E9" s="537" t="s">
        <v>7</v>
      </c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x14ac:dyDescent="0.2">
      <c r="A10" s="10"/>
      <c r="B10" s="11" t="s">
        <v>8</v>
      </c>
      <c r="C10" s="12">
        <f>SUM(C11:C17)</f>
        <v>10892</v>
      </c>
      <c r="D10" s="12">
        <f>SUM(D11:D17)</f>
        <v>10613</v>
      </c>
      <c r="E10" s="13">
        <f>SUM(E11:E17)</f>
        <v>97175790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x14ac:dyDescent="0.2">
      <c r="A11" s="362"/>
      <c r="B11" s="363" t="s">
        <v>9</v>
      </c>
      <c r="C11" s="16">
        <f>[2]B!C56</f>
        <v>0</v>
      </c>
      <c r="D11" s="16">
        <f>[2]B!E56</f>
        <v>0</v>
      </c>
      <c r="E11" s="17">
        <f>[2]B!AL56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">
      <c r="A12" s="362"/>
      <c r="B12" s="363" t="s">
        <v>10</v>
      </c>
      <c r="C12" s="16">
        <f>SUM([2]B!C$6:C$53)</f>
        <v>6208</v>
      </c>
      <c r="D12" s="16">
        <f>SUM([2]B!E$6:E$53)</f>
        <v>6193</v>
      </c>
      <c r="E12" s="17">
        <f>SUM([2]B!AL$6:AL$53)</f>
        <v>56046650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x14ac:dyDescent="0.2">
      <c r="A13" s="362"/>
      <c r="B13" s="363" t="s">
        <v>11</v>
      </c>
      <c r="C13" s="16">
        <f>[2]B!C58</f>
        <v>4348</v>
      </c>
      <c r="D13" s="16">
        <f>[2]B!E58</f>
        <v>4154</v>
      </c>
      <c r="E13" s="17">
        <f>[2]B!AL58</f>
        <v>37593700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28.5" x14ac:dyDescent="0.2">
      <c r="A14" s="362"/>
      <c r="B14" s="363" t="s">
        <v>12</v>
      </c>
      <c r="C14" s="16">
        <f>[2]B!C57</f>
        <v>223</v>
      </c>
      <c r="D14" s="16">
        <f>[2]B!E57</f>
        <v>153</v>
      </c>
      <c r="E14" s="17">
        <f>[2]B!AL57</f>
        <v>2568870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">
      <c r="A15" s="362"/>
      <c r="B15" s="363" t="s">
        <v>13</v>
      </c>
      <c r="C15" s="16">
        <f>[2]B!C$121</f>
        <v>109</v>
      </c>
      <c r="D15" s="16">
        <f>[2]B!E$121</f>
        <v>109</v>
      </c>
      <c r="E15" s="17">
        <f>[2]B!AL$121</f>
        <v>820770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x14ac:dyDescent="0.2">
      <c r="A16" s="364"/>
      <c r="B16" s="365" t="s">
        <v>14</v>
      </c>
      <c r="C16" s="16">
        <f>+[2]B!C$128</f>
        <v>0</v>
      </c>
      <c r="D16" s="16">
        <f>+[2]B!E$128</f>
        <v>0</v>
      </c>
      <c r="E16" s="17">
        <f>+[2]B!AL$128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2">
      <c r="A17" s="366" t="s">
        <v>15</v>
      </c>
      <c r="B17" s="367" t="s">
        <v>16</v>
      </c>
      <c r="C17" s="22">
        <f>[2]B!C$1246</f>
        <v>4</v>
      </c>
      <c r="D17" s="22">
        <f>[2]B!E$1246</f>
        <v>4</v>
      </c>
      <c r="E17" s="23">
        <f>[2]B!AL$1246</f>
        <v>145800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x14ac:dyDescent="0.2">
      <c r="A18" s="24"/>
      <c r="B18" s="25" t="s">
        <v>17</v>
      </c>
      <c r="C18" s="26">
        <f>SUM(C19:C29)</f>
        <v>3488</v>
      </c>
      <c r="D18" s="26">
        <f>SUM(D19:D29)</f>
        <v>3394</v>
      </c>
      <c r="E18" s="27">
        <f>SUM(E19:E29)</f>
        <v>6589620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x14ac:dyDescent="0.2">
      <c r="A19" s="368" t="s">
        <v>18</v>
      </c>
      <c r="B19" s="369" t="s">
        <v>19</v>
      </c>
      <c r="C19" s="30">
        <f>+[2]B!C$65</f>
        <v>1068</v>
      </c>
      <c r="D19" s="30">
        <f>+[2]B!E$65</f>
        <v>985</v>
      </c>
      <c r="E19" s="31">
        <f>+[2]B!AL$65</f>
        <v>1388850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x14ac:dyDescent="0.2">
      <c r="A20" s="362" t="s">
        <v>20</v>
      </c>
      <c r="B20" s="363" t="s">
        <v>21</v>
      </c>
      <c r="C20" s="32">
        <f>+[2]B!C$62</f>
        <v>0</v>
      </c>
      <c r="D20" s="32">
        <f>+[2]B!E$62</f>
        <v>0</v>
      </c>
      <c r="E20" s="33">
        <f>+[2]B!AL$62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x14ac:dyDescent="0.2">
      <c r="A21" s="362" t="s">
        <v>22</v>
      </c>
      <c r="B21" s="363" t="s">
        <v>23</v>
      </c>
      <c r="C21" s="32">
        <f>+[2]B!C$63</f>
        <v>0</v>
      </c>
      <c r="D21" s="32">
        <f>+[2]B!E$63</f>
        <v>0</v>
      </c>
      <c r="E21" s="33">
        <f>+[2]B!AL$63</f>
        <v>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x14ac:dyDescent="0.2">
      <c r="A22" s="362" t="s">
        <v>24</v>
      </c>
      <c r="B22" s="363" t="s">
        <v>25</v>
      </c>
      <c r="C22" s="32">
        <f>+[2]B!C$64</f>
        <v>177</v>
      </c>
      <c r="D22" s="32">
        <f>+[2]B!E$64</f>
        <v>177</v>
      </c>
      <c r="E22" s="33">
        <f>+[2]B!AL$64</f>
        <v>339840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x14ac:dyDescent="0.2">
      <c r="A23" s="362" t="s">
        <v>26</v>
      </c>
      <c r="B23" s="363" t="s">
        <v>27</v>
      </c>
      <c r="C23" s="32">
        <f>+[2]B!C$66</f>
        <v>912</v>
      </c>
      <c r="D23" s="32">
        <f>+[2]B!E$66</f>
        <v>906</v>
      </c>
      <c r="E23" s="33">
        <f>+[2]B!AL$66</f>
        <v>1277460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x14ac:dyDescent="0.2">
      <c r="A24" s="362" t="s">
        <v>28</v>
      </c>
      <c r="B24" s="363" t="s">
        <v>29</v>
      </c>
      <c r="C24" s="32">
        <f>+[2]B!C$67</f>
        <v>506</v>
      </c>
      <c r="D24" s="32">
        <f>+[2]B!E$67</f>
        <v>501</v>
      </c>
      <c r="E24" s="33">
        <f>+[2]B!AL$67</f>
        <v>706410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x14ac:dyDescent="0.2">
      <c r="A25" s="362" t="s">
        <v>30</v>
      </c>
      <c r="B25" s="363" t="s">
        <v>31</v>
      </c>
      <c r="C25" s="32">
        <f>+[2]B!C$1242</f>
        <v>292</v>
      </c>
      <c r="D25" s="32">
        <f>+[2]B!E$1242</f>
        <v>292</v>
      </c>
      <c r="E25" s="33">
        <f>+[2]B!AL$1242</f>
        <v>1007400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x14ac:dyDescent="0.2">
      <c r="A26" s="362" t="s">
        <v>32</v>
      </c>
      <c r="B26" s="363" t="s">
        <v>33</v>
      </c>
      <c r="C26" s="32">
        <f>+[2]B!C$1243</f>
        <v>530</v>
      </c>
      <c r="D26" s="32">
        <f>+[2]B!E$1243</f>
        <v>530</v>
      </c>
      <c r="E26" s="33">
        <f>+[2]B!AL$1243</f>
        <v>1828500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x14ac:dyDescent="0.2">
      <c r="A27" s="362" t="s">
        <v>34</v>
      </c>
      <c r="B27" s="363" t="s">
        <v>35</v>
      </c>
      <c r="C27" s="32">
        <f>+[2]B!C$1244</f>
        <v>3</v>
      </c>
      <c r="D27" s="32">
        <f>+[2]B!E$1244</f>
        <v>3</v>
      </c>
      <c r="E27" s="33">
        <f>+[2]B!AL$1244</f>
        <v>41160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x14ac:dyDescent="0.2">
      <c r="A28" s="362" t="s">
        <v>36</v>
      </c>
      <c r="B28" s="363" t="s">
        <v>37</v>
      </c>
      <c r="C28" s="32">
        <f>+[2]B!C$1245</f>
        <v>0</v>
      </c>
      <c r="D28" s="32">
        <f>+[2]B!E$1245</f>
        <v>0</v>
      </c>
      <c r="E28" s="33">
        <f>+[2]B!AL$1245</f>
        <v>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x14ac:dyDescent="0.2">
      <c r="A29" s="362"/>
      <c r="B29" s="363" t="s">
        <v>38</v>
      </c>
      <c r="C29" s="16">
        <f>+[2]B!C$123</f>
        <v>0</v>
      </c>
      <c r="D29" s="16">
        <f>+[2]B!E$123</f>
        <v>0</v>
      </c>
      <c r="E29" s="17">
        <f>+[2]B!AL$123</f>
        <v>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x14ac:dyDescent="0.2">
      <c r="A30" s="370"/>
      <c r="B30" s="371" t="s">
        <v>39</v>
      </c>
      <c r="C30" s="36">
        <f>SUM(C31:C32)</f>
        <v>429</v>
      </c>
      <c r="D30" s="37"/>
      <c r="E30" s="38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x14ac:dyDescent="0.2">
      <c r="A31" s="39"/>
      <c r="B31" s="363" t="s">
        <v>40</v>
      </c>
      <c r="C31" s="32">
        <f>+[2]B!C$69</f>
        <v>239</v>
      </c>
      <c r="D31" s="37"/>
      <c r="E31" s="38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x14ac:dyDescent="0.2">
      <c r="A32" s="39"/>
      <c r="B32" s="363" t="s">
        <v>41</v>
      </c>
      <c r="C32" s="32">
        <f>+[2]B!C$70</f>
        <v>190</v>
      </c>
      <c r="D32" s="37"/>
      <c r="E32" s="38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x14ac:dyDescent="0.2">
      <c r="A33" s="24"/>
      <c r="B33" s="25" t="s">
        <v>42</v>
      </c>
      <c r="C33" s="26">
        <f>SUM(C34:C35)</f>
        <v>0</v>
      </c>
      <c r="D33" s="40">
        <f>SUM(D34:D35)</f>
        <v>0</v>
      </c>
      <c r="E33" s="41">
        <f>SUM(E34:E35)</f>
        <v>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x14ac:dyDescent="0.2">
      <c r="A34" s="372" t="s">
        <v>43</v>
      </c>
      <c r="B34" s="369" t="s">
        <v>44</v>
      </c>
      <c r="C34" s="43">
        <f>+[2]B!C$1247</f>
        <v>0</v>
      </c>
      <c r="D34" s="43">
        <f>[2]B!$E$1247</f>
        <v>0</v>
      </c>
      <c r="E34" s="44">
        <f>[2]B!$AL$1247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x14ac:dyDescent="0.2">
      <c r="A35" s="362" t="s">
        <v>45</v>
      </c>
      <c r="B35" s="363" t="s">
        <v>46</v>
      </c>
      <c r="C35" s="16">
        <f>+[2]B!C$1248</f>
        <v>0</v>
      </c>
      <c r="D35" s="16">
        <f>[2]B!$E$1248</f>
        <v>0</v>
      </c>
      <c r="E35" s="45">
        <f>[2]B!$AL$1248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x14ac:dyDescent="0.2">
      <c r="A36" s="370"/>
      <c r="B36" s="373" t="s">
        <v>47</v>
      </c>
      <c r="C36" s="47">
        <f>C$37</f>
        <v>0</v>
      </c>
      <c r="D36" s="37"/>
      <c r="E36" s="48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4.25" customHeight="1" x14ac:dyDescent="0.2">
      <c r="A37" s="362" t="s">
        <v>48</v>
      </c>
      <c r="B37" s="367" t="s">
        <v>49</v>
      </c>
      <c r="C37" s="49">
        <f>+[2]B!C$1256</f>
        <v>0</v>
      </c>
      <c r="D37" s="37"/>
      <c r="E37" s="48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x14ac:dyDescent="0.2">
      <c r="A38" s="50"/>
      <c r="B38" s="25" t="s">
        <v>50</v>
      </c>
      <c r="C38" s="26">
        <f>SUM(C39:C44)</f>
        <v>1277</v>
      </c>
      <c r="D38" s="26">
        <f>SUM(D39:D44)</f>
        <v>1277</v>
      </c>
      <c r="E38" s="27">
        <f>SUM(E39:E44)</f>
        <v>1528580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x14ac:dyDescent="0.2">
      <c r="A39" s="372" t="s">
        <v>51</v>
      </c>
      <c r="B39" s="369" t="s">
        <v>52</v>
      </c>
      <c r="C39" s="51">
        <f>[2]B!C130</f>
        <v>49</v>
      </c>
      <c r="D39" s="51">
        <f>[2]B!E130</f>
        <v>49</v>
      </c>
      <c r="E39" s="51">
        <f>[2]B!AL130</f>
        <v>227360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x14ac:dyDescent="0.2">
      <c r="A40" s="374" t="s">
        <v>53</v>
      </c>
      <c r="B40" s="363" t="s">
        <v>54</v>
      </c>
      <c r="C40" s="17">
        <f>[2]B!C133</f>
        <v>114</v>
      </c>
      <c r="D40" s="17">
        <f>[2]B!E133</f>
        <v>114</v>
      </c>
      <c r="E40" s="17">
        <f>[2]B!AL133</f>
        <v>290700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2">
      <c r="A41" s="362" t="s">
        <v>55</v>
      </c>
      <c r="B41" s="363" t="s">
        <v>56</v>
      </c>
      <c r="C41" s="17">
        <f>[2]B!C131</f>
        <v>0</v>
      </c>
      <c r="D41" s="17">
        <f>[2]B!E131</f>
        <v>0</v>
      </c>
      <c r="E41" s="17">
        <f>[2]B!AL131</f>
        <v>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x14ac:dyDescent="0.2">
      <c r="A42" s="362" t="s">
        <v>57</v>
      </c>
      <c r="B42" s="363" t="s">
        <v>58</v>
      </c>
      <c r="C42" s="17">
        <f>[2]B!C132</f>
        <v>1034</v>
      </c>
      <c r="D42" s="17">
        <f>[2]B!E132</f>
        <v>1034</v>
      </c>
      <c r="E42" s="17">
        <f>[2]B!AL132</f>
        <v>806520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x14ac:dyDescent="0.2">
      <c r="A43" s="375" t="s">
        <v>59</v>
      </c>
      <c r="B43" s="363" t="s">
        <v>60</v>
      </c>
      <c r="C43" s="17">
        <f>[2]B!C134</f>
        <v>6</v>
      </c>
      <c r="D43" s="17">
        <f>[2]B!E134</f>
        <v>6</v>
      </c>
      <c r="E43" s="17">
        <f>[2]B!AL134</f>
        <v>15300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x14ac:dyDescent="0.2">
      <c r="A44" s="375" t="s">
        <v>61</v>
      </c>
      <c r="B44" s="363" t="s">
        <v>62</v>
      </c>
      <c r="C44" s="17">
        <f>[2]B!C135</f>
        <v>74</v>
      </c>
      <c r="D44" s="17">
        <f>[2]B!E135</f>
        <v>74</v>
      </c>
      <c r="E44" s="17">
        <f>[2]B!AL135</f>
        <v>188700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x14ac:dyDescent="0.2">
      <c r="A45" s="376"/>
      <c r="B45" s="373" t="s">
        <v>63</v>
      </c>
      <c r="C45" s="55">
        <f>C46</f>
        <v>1572</v>
      </c>
      <c r="D45" s="56"/>
      <c r="E45" s="38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x14ac:dyDescent="0.2">
      <c r="A46" s="366"/>
      <c r="B46" s="367" t="s">
        <v>64</v>
      </c>
      <c r="C46" s="57">
        <f>[2]B!C137</f>
        <v>1572</v>
      </c>
      <c r="D46" s="56"/>
      <c r="E46" s="38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x14ac:dyDescent="0.2">
      <c r="A47" s="50"/>
      <c r="B47" s="25" t="s">
        <v>65</v>
      </c>
      <c r="C47" s="27">
        <f>SUM(C48:C52)</f>
        <v>382</v>
      </c>
      <c r="D47" s="27">
        <f>SUM(D48:D52)</f>
        <v>382</v>
      </c>
      <c r="E47" s="27">
        <f>SUM(E48:E52)</f>
        <v>575380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x14ac:dyDescent="0.2">
      <c r="A48" s="368" t="s">
        <v>66</v>
      </c>
      <c r="B48" s="369" t="s">
        <v>67</v>
      </c>
      <c r="C48" s="17">
        <f>[2]B!C143</f>
        <v>36</v>
      </c>
      <c r="D48" s="17">
        <f>[2]B!E143</f>
        <v>36</v>
      </c>
      <c r="E48" s="17">
        <f>[2]B!AL143</f>
        <v>79560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x14ac:dyDescent="0.2">
      <c r="A49" s="362" t="s">
        <v>68</v>
      </c>
      <c r="B49" s="363" t="s">
        <v>69</v>
      </c>
      <c r="C49" s="17">
        <f>[2]B!C141</f>
        <v>60</v>
      </c>
      <c r="D49" s="17">
        <f>[2]B!E141</f>
        <v>60</v>
      </c>
      <c r="E49" s="17">
        <f>[2]B!AL141</f>
        <v>132600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x14ac:dyDescent="0.2">
      <c r="A50" s="362" t="s">
        <v>70</v>
      </c>
      <c r="B50" s="363" t="s">
        <v>71</v>
      </c>
      <c r="C50" s="17">
        <f>[2]B!C142</f>
        <v>286</v>
      </c>
      <c r="D50" s="17">
        <f>[2]B!E142</f>
        <v>286</v>
      </c>
      <c r="E50" s="17">
        <f>[2]B!AL142</f>
        <v>363220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x14ac:dyDescent="0.2">
      <c r="A51" s="377" t="s">
        <v>72</v>
      </c>
      <c r="B51" s="363" t="s">
        <v>73</v>
      </c>
      <c r="C51" s="17">
        <f>[2]B!C144</f>
        <v>0</v>
      </c>
      <c r="D51" s="17">
        <f>[2]B!E144</f>
        <v>0</v>
      </c>
      <c r="E51" s="17">
        <f>[2]B!AL144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x14ac:dyDescent="0.2">
      <c r="A52" s="377" t="s">
        <v>74</v>
      </c>
      <c r="B52" s="363" t="s">
        <v>75</v>
      </c>
      <c r="C52" s="17">
        <f>[2]B!C145</f>
        <v>0</v>
      </c>
      <c r="D52" s="17">
        <f>[2]B!E145</f>
        <v>0</v>
      </c>
      <c r="E52" s="17">
        <f>[2]B!AL145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x14ac:dyDescent="0.2">
      <c r="A53" s="370"/>
      <c r="B53" s="371" t="s">
        <v>76</v>
      </c>
      <c r="C53" s="59">
        <f>SUM(C54:C55)</f>
        <v>538</v>
      </c>
      <c r="D53" s="56"/>
      <c r="E53" s="60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x14ac:dyDescent="0.2">
      <c r="A54" s="39"/>
      <c r="B54" s="363" t="s">
        <v>77</v>
      </c>
      <c r="C54" s="17">
        <f>[2]B!C147</f>
        <v>538</v>
      </c>
      <c r="D54" s="56"/>
      <c r="E54" s="6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x14ac:dyDescent="0.2">
      <c r="A55" s="61"/>
      <c r="B55" s="367" t="s">
        <v>78</v>
      </c>
      <c r="C55" s="57">
        <f>[2]B!C148</f>
        <v>0</v>
      </c>
      <c r="D55" s="62"/>
      <c r="E55" s="63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x14ac:dyDescent="0.2">
      <c r="A56" s="64"/>
      <c r="B56" s="8" t="s">
        <v>79</v>
      </c>
      <c r="C56" s="27">
        <f>C10+C18+C33+C38+C47+C30+C36+C45+C53</f>
        <v>18578</v>
      </c>
      <c r="D56" s="27">
        <f>D10+D18+D33+D38+D47</f>
        <v>15666</v>
      </c>
      <c r="E56" s="65">
        <f>E10+E18+E33+E38+E47</f>
        <v>105869370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x14ac:dyDescent="0.2">
      <c r="A57" s="572" t="s">
        <v>80</v>
      </c>
      <c r="B57" s="573"/>
      <c r="C57" s="66"/>
      <c r="D57" s="66"/>
      <c r="E57" s="67"/>
      <c r="F57" s="7"/>
      <c r="G57" s="7"/>
      <c r="H57" s="7"/>
      <c r="I57" s="7"/>
      <c r="J57" s="7"/>
      <c r="K57" s="7"/>
      <c r="L57" s="7"/>
    </row>
    <row r="58" spans="1:14" s="3" customFormat="1" ht="38.25" x14ac:dyDescent="0.2">
      <c r="A58" s="8" t="s">
        <v>3</v>
      </c>
      <c r="B58" s="8" t="s">
        <v>4</v>
      </c>
      <c r="C58" s="539" t="s">
        <v>5</v>
      </c>
      <c r="D58" s="539" t="s">
        <v>6</v>
      </c>
      <c r="E58" s="539" t="s">
        <v>7</v>
      </c>
      <c r="F58" s="7"/>
      <c r="G58" s="7"/>
      <c r="H58" s="7"/>
      <c r="I58" s="7"/>
      <c r="J58" s="7"/>
      <c r="K58" s="7"/>
      <c r="L58" s="7"/>
    </row>
    <row r="59" spans="1:14" s="3" customFormat="1" x14ac:dyDescent="0.2">
      <c r="A59" s="8"/>
      <c r="B59" s="378" t="s">
        <v>81</v>
      </c>
      <c r="C59" s="26"/>
      <c r="D59" s="26"/>
      <c r="E59" s="70"/>
      <c r="F59" s="7"/>
      <c r="G59" s="7"/>
      <c r="H59" s="7"/>
      <c r="I59" s="7"/>
      <c r="J59" s="7"/>
      <c r="K59" s="7"/>
      <c r="L59" s="7"/>
    </row>
    <row r="60" spans="1:14" s="3" customFormat="1" x14ac:dyDescent="0.2">
      <c r="A60" s="379" t="s">
        <v>82</v>
      </c>
      <c r="B60" s="72" t="s">
        <v>83</v>
      </c>
      <c r="C60" s="73">
        <f>[2]B!C$201</f>
        <v>971</v>
      </c>
      <c r="D60" s="73">
        <f>[2]B!E201</f>
        <v>967</v>
      </c>
      <c r="E60" s="45">
        <f>[2]B!$AL$201</f>
        <v>39037790</v>
      </c>
      <c r="F60" s="7"/>
      <c r="G60" s="7"/>
      <c r="H60" s="7"/>
      <c r="I60" s="7"/>
      <c r="J60" s="7"/>
      <c r="K60" s="7"/>
      <c r="L60" s="7"/>
    </row>
    <row r="61" spans="1:14" s="3" customFormat="1" x14ac:dyDescent="0.2">
      <c r="A61" s="379" t="s">
        <v>84</v>
      </c>
      <c r="B61" s="72" t="s">
        <v>85</v>
      </c>
      <c r="C61" s="73">
        <f>[2]B!C$202</f>
        <v>2090</v>
      </c>
      <c r="D61" s="73">
        <f>[2]B!E202</f>
        <v>2083</v>
      </c>
      <c r="E61" s="45">
        <f>[2]B!$AL$202</f>
        <v>94672350</v>
      </c>
      <c r="F61" s="7"/>
      <c r="G61" s="7"/>
      <c r="H61" s="7"/>
      <c r="I61" s="7"/>
      <c r="J61" s="7"/>
      <c r="K61" s="7"/>
      <c r="L61" s="7"/>
    </row>
    <row r="62" spans="1:14" s="3" customFormat="1" x14ac:dyDescent="0.2">
      <c r="A62" s="379" t="s">
        <v>86</v>
      </c>
      <c r="B62" s="72" t="s">
        <v>87</v>
      </c>
      <c r="C62" s="73">
        <f>[2]B!C$203</f>
        <v>355</v>
      </c>
      <c r="D62" s="73">
        <f>[2]B!E203</f>
        <v>354</v>
      </c>
      <c r="E62" s="45">
        <f>[2]B!$AL$203</f>
        <v>29920080</v>
      </c>
      <c r="F62" s="7"/>
      <c r="G62" s="7"/>
      <c r="H62" s="7"/>
      <c r="I62" s="7"/>
      <c r="J62" s="7"/>
      <c r="K62" s="7"/>
      <c r="L62" s="7"/>
    </row>
    <row r="63" spans="1:14" s="3" customFormat="1" x14ac:dyDescent="0.2">
      <c r="A63" s="379" t="s">
        <v>88</v>
      </c>
      <c r="B63" s="72" t="s">
        <v>89</v>
      </c>
      <c r="C63" s="73">
        <f>[2]B!C$204</f>
        <v>88</v>
      </c>
      <c r="D63" s="73">
        <f>[2]B!E204</f>
        <v>88</v>
      </c>
      <c r="E63" s="45">
        <f>[2]B!$AL$204</f>
        <v>7437760</v>
      </c>
      <c r="F63" s="7"/>
      <c r="G63" s="7"/>
      <c r="H63" s="7"/>
      <c r="I63" s="7"/>
      <c r="J63" s="7"/>
      <c r="K63" s="7"/>
      <c r="L63" s="7"/>
    </row>
    <row r="64" spans="1:14" s="3" customFormat="1" x14ac:dyDescent="0.2">
      <c r="A64" s="379" t="s">
        <v>90</v>
      </c>
      <c r="B64" s="72" t="s">
        <v>91</v>
      </c>
      <c r="C64" s="73">
        <f>[2]B!C$205</f>
        <v>0</v>
      </c>
      <c r="D64" s="73">
        <f>[2]B!E205</f>
        <v>0</v>
      </c>
      <c r="E64" s="45">
        <f>[2]B!$AL$205</f>
        <v>0</v>
      </c>
      <c r="F64" s="7"/>
      <c r="G64" s="7"/>
      <c r="H64" s="7"/>
      <c r="I64" s="7"/>
      <c r="J64" s="7"/>
      <c r="K64" s="7"/>
      <c r="L64" s="7"/>
    </row>
    <row r="65" spans="1:12" s="3" customFormat="1" x14ac:dyDescent="0.2">
      <c r="A65" s="379" t="s">
        <v>92</v>
      </c>
      <c r="B65" s="72" t="s">
        <v>93</v>
      </c>
      <c r="C65" s="73">
        <f>[2]B!C$206</f>
        <v>682</v>
      </c>
      <c r="D65" s="73">
        <f>[2]B!E206</f>
        <v>680</v>
      </c>
      <c r="E65" s="45">
        <f>[2]B!$AL$206</f>
        <v>118979600</v>
      </c>
      <c r="F65" s="7"/>
      <c r="G65" s="7"/>
      <c r="H65" s="7"/>
      <c r="I65" s="7"/>
      <c r="J65" s="7"/>
      <c r="K65" s="7"/>
      <c r="L65" s="7"/>
    </row>
    <row r="66" spans="1:12" s="3" customFormat="1" x14ac:dyDescent="0.2">
      <c r="A66" s="379" t="s">
        <v>94</v>
      </c>
      <c r="B66" s="72" t="s">
        <v>95</v>
      </c>
      <c r="C66" s="73">
        <f>[2]B!C$207</f>
        <v>0</v>
      </c>
      <c r="D66" s="73">
        <f>[2]B!E207</f>
        <v>0</v>
      </c>
      <c r="E66" s="45">
        <f>[2]B!$AL$207</f>
        <v>0</v>
      </c>
      <c r="F66" s="7"/>
      <c r="G66" s="7"/>
      <c r="H66" s="7"/>
      <c r="I66" s="7"/>
      <c r="J66" s="7"/>
      <c r="K66" s="7"/>
      <c r="L66" s="7"/>
    </row>
    <row r="67" spans="1:12" s="3" customFormat="1" x14ac:dyDescent="0.2">
      <c r="A67" s="379" t="s">
        <v>96</v>
      </c>
      <c r="B67" s="72" t="s">
        <v>97</v>
      </c>
      <c r="C67" s="73">
        <f>[2]B!C$208</f>
        <v>0</v>
      </c>
      <c r="D67" s="73">
        <f>[2]B!E208</f>
        <v>0</v>
      </c>
      <c r="E67" s="45">
        <f>[2]B!$AL$208</f>
        <v>0</v>
      </c>
      <c r="F67" s="7"/>
      <c r="G67" s="7"/>
      <c r="H67" s="7"/>
      <c r="I67" s="7"/>
      <c r="J67" s="7"/>
      <c r="K67" s="7"/>
      <c r="L67" s="7"/>
    </row>
    <row r="68" spans="1:12" s="3" customFormat="1" x14ac:dyDescent="0.2">
      <c r="A68" s="379" t="s">
        <v>98</v>
      </c>
      <c r="B68" s="72" t="s">
        <v>99</v>
      </c>
      <c r="C68" s="73">
        <f>[2]B!C$209</f>
        <v>552</v>
      </c>
      <c r="D68" s="73">
        <f>[2]B!E209</f>
        <v>549</v>
      </c>
      <c r="E68" s="45">
        <f>[2]B!$AL$209</f>
        <v>22190580</v>
      </c>
      <c r="F68" s="7"/>
      <c r="G68" s="7"/>
      <c r="H68" s="7"/>
      <c r="I68" s="7"/>
      <c r="J68" s="7"/>
      <c r="K68" s="7"/>
      <c r="L68" s="7"/>
    </row>
    <row r="69" spans="1:12" s="3" customFormat="1" x14ac:dyDescent="0.2">
      <c r="A69" s="379" t="s">
        <v>100</v>
      </c>
      <c r="B69" s="72" t="s">
        <v>101</v>
      </c>
      <c r="C69" s="73">
        <f>[2]B!C$210</f>
        <v>226</v>
      </c>
      <c r="D69" s="73">
        <f>[2]B!E210</f>
        <v>226</v>
      </c>
      <c r="E69" s="45">
        <f>[2]B!$AL$210</f>
        <v>1844160</v>
      </c>
      <c r="F69" s="7"/>
      <c r="G69" s="7"/>
      <c r="H69" s="7"/>
      <c r="I69" s="7"/>
      <c r="J69" s="7"/>
      <c r="K69" s="7"/>
      <c r="L69" s="7"/>
    </row>
    <row r="70" spans="1:12" s="3" customFormat="1" x14ac:dyDescent="0.2">
      <c r="A70" s="379" t="s">
        <v>102</v>
      </c>
      <c r="B70" s="72" t="s">
        <v>103</v>
      </c>
      <c r="C70" s="73">
        <f>[2]B!C$211</f>
        <v>126</v>
      </c>
      <c r="D70" s="73">
        <f>[2]B!E211</f>
        <v>126</v>
      </c>
      <c r="E70" s="45">
        <f>[2]B!$AL$211</f>
        <v>9554580</v>
      </c>
      <c r="F70" s="7"/>
      <c r="G70" s="7"/>
      <c r="H70" s="7"/>
      <c r="I70" s="7"/>
      <c r="J70" s="7"/>
      <c r="K70" s="7"/>
      <c r="L70" s="7"/>
    </row>
    <row r="71" spans="1:12" s="3" customFormat="1" x14ac:dyDescent="0.2">
      <c r="A71" s="379" t="s">
        <v>104</v>
      </c>
      <c r="B71" s="72" t="s">
        <v>105</v>
      </c>
      <c r="C71" s="73">
        <f>[2]B!C$212</f>
        <v>0</v>
      </c>
      <c r="D71" s="73">
        <f>[2]B!E212</f>
        <v>0</v>
      </c>
      <c r="E71" s="45">
        <f>[2]B!$AL$212</f>
        <v>0</v>
      </c>
      <c r="F71" s="7"/>
      <c r="G71" s="7"/>
      <c r="H71" s="7"/>
      <c r="I71" s="7"/>
      <c r="J71" s="7"/>
      <c r="K71" s="7"/>
      <c r="L71" s="7"/>
    </row>
    <row r="72" spans="1:12" s="3" customFormat="1" x14ac:dyDescent="0.2">
      <c r="A72" s="379" t="s">
        <v>106</v>
      </c>
      <c r="B72" s="72" t="s">
        <v>107</v>
      </c>
      <c r="C72" s="73">
        <f>[2]B!C$213</f>
        <v>0</v>
      </c>
      <c r="D72" s="73">
        <f>[2]B!E213</f>
        <v>0</v>
      </c>
      <c r="E72" s="45">
        <f>[2]B!$AL$213</f>
        <v>0</v>
      </c>
      <c r="F72" s="7"/>
      <c r="G72" s="7"/>
      <c r="H72" s="7"/>
      <c r="I72" s="7"/>
      <c r="J72" s="7"/>
      <c r="K72" s="7"/>
      <c r="L72" s="7"/>
    </row>
    <row r="73" spans="1:12" s="3" customFormat="1" x14ac:dyDescent="0.2">
      <c r="A73" s="379" t="s">
        <v>108</v>
      </c>
      <c r="B73" s="72" t="s">
        <v>109</v>
      </c>
      <c r="C73" s="73">
        <f>[2]B!C$214</f>
        <v>0</v>
      </c>
      <c r="D73" s="73">
        <f>[2]B!E214</f>
        <v>0</v>
      </c>
      <c r="E73" s="45">
        <f>[2]B!$AL$214</f>
        <v>0</v>
      </c>
      <c r="F73" s="7"/>
      <c r="G73" s="7"/>
      <c r="H73" s="7"/>
      <c r="I73" s="7"/>
      <c r="J73" s="7"/>
      <c r="K73" s="7"/>
      <c r="L73" s="7"/>
    </row>
    <row r="74" spans="1:12" s="3" customFormat="1" x14ac:dyDescent="0.2">
      <c r="A74" s="379" t="s">
        <v>110</v>
      </c>
      <c r="B74" s="72" t="s">
        <v>111</v>
      </c>
      <c r="C74" s="73">
        <f>[2]B!C$215</f>
        <v>113</v>
      </c>
      <c r="D74" s="73">
        <f>[2]B!E215</f>
        <v>113</v>
      </c>
      <c r="E74" s="45">
        <f>[2]B!$AL$215</f>
        <v>6812770</v>
      </c>
      <c r="F74" s="7"/>
      <c r="G74" s="7"/>
      <c r="H74" s="7"/>
      <c r="I74" s="7"/>
      <c r="J74" s="7"/>
      <c r="K74" s="7"/>
      <c r="L74" s="7"/>
    </row>
    <row r="75" spans="1:12" s="3" customFormat="1" x14ac:dyDescent="0.2">
      <c r="A75" s="380" t="s">
        <v>112</v>
      </c>
      <c r="B75" s="75" t="s">
        <v>113</v>
      </c>
      <c r="C75" s="73">
        <f>[2]B!C$216</f>
        <v>373</v>
      </c>
      <c r="D75" s="73">
        <f>[2]B!E216</f>
        <v>373</v>
      </c>
      <c r="E75" s="45">
        <f>[2]B!$AL$216</f>
        <v>37456660</v>
      </c>
      <c r="F75" s="7"/>
      <c r="G75" s="7"/>
      <c r="H75" s="7"/>
      <c r="I75" s="7"/>
      <c r="J75" s="7"/>
      <c r="K75" s="7"/>
      <c r="L75" s="7"/>
    </row>
    <row r="76" spans="1:12" s="3" customFormat="1" x14ac:dyDescent="0.2">
      <c r="A76" s="381"/>
      <c r="B76" s="77" t="s">
        <v>79</v>
      </c>
      <c r="C76" s="78">
        <f>SUM(C60:C75)</f>
        <v>5576</v>
      </c>
      <c r="D76" s="78">
        <f>SUM(D60:D75)</f>
        <v>5559</v>
      </c>
      <c r="E76" s="79">
        <f>SUM(E60:E75)</f>
        <v>367906330</v>
      </c>
      <c r="F76" s="7"/>
      <c r="G76" s="7"/>
      <c r="H76" s="7"/>
      <c r="I76" s="7"/>
      <c r="J76" s="7"/>
      <c r="K76" s="7"/>
      <c r="L76" s="7"/>
    </row>
    <row r="77" spans="1:12" s="3" customFormat="1" x14ac:dyDescent="0.2">
      <c r="A77" s="80" t="s">
        <v>114</v>
      </c>
      <c r="B77" s="81"/>
      <c r="C77" s="82"/>
      <c r="D77" s="82"/>
      <c r="E77" s="83"/>
      <c r="F77" s="7"/>
      <c r="G77" s="7"/>
      <c r="H77" s="7"/>
      <c r="I77" s="7"/>
      <c r="J77" s="7"/>
      <c r="K77" s="7"/>
      <c r="L77" s="7"/>
    </row>
    <row r="78" spans="1:12" s="3" customFormat="1" ht="38.25" x14ac:dyDescent="0.2">
      <c r="A78" s="8" t="s">
        <v>3</v>
      </c>
      <c r="B78" s="84" t="s">
        <v>115</v>
      </c>
      <c r="C78" s="539" t="s">
        <v>5</v>
      </c>
      <c r="D78" s="85" t="s">
        <v>6</v>
      </c>
      <c r="E78" s="539" t="s">
        <v>7</v>
      </c>
      <c r="F78" s="7"/>
      <c r="G78" s="7"/>
      <c r="H78" s="7"/>
      <c r="I78" s="7"/>
      <c r="J78" s="7"/>
      <c r="K78" s="7"/>
      <c r="L78" s="7"/>
    </row>
    <row r="79" spans="1:12" s="3" customFormat="1" x14ac:dyDescent="0.2">
      <c r="A79" s="372">
        <v>3003001</v>
      </c>
      <c r="B79" s="86" t="s">
        <v>116</v>
      </c>
      <c r="C79" s="87">
        <f>+[2]B!C3170</f>
        <v>8</v>
      </c>
      <c r="D79" s="87">
        <f>+[2]B!E$3170</f>
        <v>8</v>
      </c>
      <c r="E79" s="87">
        <f>+[2]B!AL$3170</f>
        <v>70320</v>
      </c>
      <c r="F79" s="7"/>
      <c r="G79" s="7"/>
      <c r="H79" s="7"/>
      <c r="I79" s="7"/>
      <c r="J79" s="7"/>
      <c r="K79" s="7"/>
      <c r="L79" s="7"/>
    </row>
    <row r="80" spans="1:12" s="3" customFormat="1" x14ac:dyDescent="0.2">
      <c r="A80" s="362" t="s">
        <v>117</v>
      </c>
      <c r="B80" s="88" t="s">
        <v>118</v>
      </c>
      <c r="C80" s="89">
        <f>+[2]B!C3171</f>
        <v>0</v>
      </c>
      <c r="D80" s="89">
        <f>+[2]B!E$3171</f>
        <v>0</v>
      </c>
      <c r="E80" s="89">
        <f>+[2]B!AL$3171</f>
        <v>0</v>
      </c>
      <c r="F80" s="7"/>
      <c r="G80" s="7"/>
      <c r="H80" s="7"/>
      <c r="I80" s="7"/>
      <c r="J80" s="7"/>
      <c r="K80" s="7"/>
      <c r="L80" s="7"/>
    </row>
    <row r="81" spans="1:22" s="3" customFormat="1" x14ac:dyDescent="0.2">
      <c r="A81" s="362" t="s">
        <v>119</v>
      </c>
      <c r="B81" s="88" t="s">
        <v>120</v>
      </c>
      <c r="C81" s="89">
        <f>+[2]B!C3172</f>
        <v>0</v>
      </c>
      <c r="D81" s="89">
        <f>+[2]B!E$3172</f>
        <v>0</v>
      </c>
      <c r="E81" s="89">
        <f>+[2]B!AL$3172</f>
        <v>0</v>
      </c>
      <c r="F81" s="7"/>
      <c r="G81" s="7"/>
      <c r="H81" s="7"/>
      <c r="I81" s="7"/>
      <c r="J81" s="7"/>
      <c r="K81" s="7"/>
      <c r="L81" s="7"/>
    </row>
    <row r="82" spans="1:22" s="3" customFormat="1" x14ac:dyDescent="0.2">
      <c r="A82" s="362" t="s">
        <v>121</v>
      </c>
      <c r="B82" s="88" t="s">
        <v>122</v>
      </c>
      <c r="C82" s="89">
        <f>+[2]B!C3173</f>
        <v>0</v>
      </c>
      <c r="D82" s="89">
        <f>+[2]B!E$3173</f>
        <v>0</v>
      </c>
      <c r="E82" s="89">
        <f>+[2]B!AL$3173</f>
        <v>0</v>
      </c>
      <c r="F82" s="7"/>
      <c r="G82" s="7"/>
      <c r="H82" s="7"/>
      <c r="I82" s="7"/>
      <c r="J82" s="7"/>
      <c r="K82" s="7"/>
      <c r="L82" s="7"/>
    </row>
    <row r="83" spans="1:22" s="3" customFormat="1" x14ac:dyDescent="0.2">
      <c r="A83" s="366" t="s">
        <v>123</v>
      </c>
      <c r="B83" s="90" t="s">
        <v>124</v>
      </c>
      <c r="C83" s="91">
        <f>+[2]B!C3174</f>
        <v>0</v>
      </c>
      <c r="D83" s="91">
        <f>+[2]B!E$3174</f>
        <v>0</v>
      </c>
      <c r="E83" s="91">
        <f>+[2]B!AL$3174</f>
        <v>0</v>
      </c>
      <c r="F83" s="7"/>
      <c r="G83" s="7"/>
      <c r="H83" s="7"/>
      <c r="I83" s="7"/>
      <c r="J83" s="7"/>
      <c r="K83" s="7"/>
      <c r="L83" s="7"/>
    </row>
    <row r="84" spans="1:22" s="3" customFormat="1" x14ac:dyDescent="0.2">
      <c r="A84" s="381"/>
      <c r="B84" s="92" t="s">
        <v>79</v>
      </c>
      <c r="C84" s="93">
        <f>SUM(C79:C83)</f>
        <v>8</v>
      </c>
      <c r="D84" s="93">
        <f>SUM(D79:D83)</f>
        <v>8</v>
      </c>
      <c r="E84" s="79">
        <f>SUM(E79:E83)</f>
        <v>70320</v>
      </c>
      <c r="F84" s="7"/>
      <c r="G84" s="7"/>
      <c r="H84" s="7"/>
      <c r="I84" s="7"/>
      <c r="J84" s="7"/>
      <c r="K84" s="7"/>
      <c r="L84" s="7"/>
    </row>
    <row r="85" spans="1:22" s="96" customFormat="1" ht="14.25" customHeight="1" x14ac:dyDescent="0.2">
      <c r="A85" s="574" t="s">
        <v>125</v>
      </c>
      <c r="B85" s="574"/>
      <c r="C85" s="94"/>
      <c r="D85" s="94"/>
      <c r="E85" s="95"/>
    </row>
    <row r="86" spans="1:22" s="3" customFormat="1" ht="38.25" x14ac:dyDescent="0.2">
      <c r="A86" s="8" t="s">
        <v>3</v>
      </c>
      <c r="B86" s="84" t="s">
        <v>126</v>
      </c>
      <c r="C86" s="539" t="s">
        <v>5</v>
      </c>
      <c r="D86" s="85" t="s">
        <v>6</v>
      </c>
      <c r="E86" s="539" t="s">
        <v>7</v>
      </c>
      <c r="F86" s="7"/>
      <c r="G86" s="7"/>
      <c r="H86" s="7"/>
      <c r="I86" s="7"/>
      <c r="J86" s="7"/>
      <c r="K86" s="7"/>
      <c r="L86" s="7"/>
    </row>
    <row r="87" spans="1:22" s="3" customFormat="1" x14ac:dyDescent="0.2">
      <c r="A87" s="372">
        <v>2401061</v>
      </c>
      <c r="B87" s="86" t="s">
        <v>127</v>
      </c>
      <c r="C87" s="87">
        <f>+[2]B!C2972</f>
        <v>115</v>
      </c>
      <c r="D87" s="87">
        <f>+[2]B!E$2972</f>
        <v>115</v>
      </c>
      <c r="E87" s="87">
        <f>+[2]B!AL$2972</f>
        <v>2701350</v>
      </c>
      <c r="F87" s="7"/>
      <c r="G87" s="7"/>
      <c r="H87" s="7"/>
      <c r="I87" s="7"/>
      <c r="J87" s="7"/>
      <c r="K87" s="7"/>
      <c r="L87" s="7"/>
    </row>
    <row r="88" spans="1:22" s="3" customFormat="1" x14ac:dyDescent="0.2">
      <c r="A88" s="362" t="s">
        <v>128</v>
      </c>
      <c r="B88" s="88" t="s">
        <v>129</v>
      </c>
      <c r="C88" s="89">
        <f>+[2]B!C2973</f>
        <v>255</v>
      </c>
      <c r="D88" s="89">
        <f>+[2]B!E$2973</f>
        <v>255</v>
      </c>
      <c r="E88" s="89">
        <f>+[2]B!AL$2973</f>
        <v>18841950</v>
      </c>
      <c r="F88" s="7"/>
      <c r="G88" s="7"/>
      <c r="H88" s="7"/>
      <c r="I88" s="7"/>
      <c r="J88" s="7"/>
      <c r="K88" s="7"/>
      <c r="L88" s="7"/>
    </row>
    <row r="89" spans="1:22" s="3" customFormat="1" x14ac:dyDescent="0.2">
      <c r="A89" s="362" t="s">
        <v>130</v>
      </c>
      <c r="B89" s="88" t="s">
        <v>131</v>
      </c>
      <c r="C89" s="89">
        <f>+[2]B!C$2974</f>
        <v>0</v>
      </c>
      <c r="D89" s="89">
        <f>+[2]B!E$2974</f>
        <v>0</v>
      </c>
      <c r="E89" s="89">
        <f>+[2]B!AL$2974</f>
        <v>0</v>
      </c>
      <c r="F89" s="7"/>
      <c r="G89" s="7"/>
      <c r="H89" s="7"/>
      <c r="I89" s="7"/>
      <c r="J89" s="7"/>
      <c r="K89" s="7"/>
      <c r="L89" s="7"/>
    </row>
    <row r="90" spans="1:22" s="3" customFormat="1" x14ac:dyDescent="0.2">
      <c r="A90" s="362" t="s">
        <v>132</v>
      </c>
      <c r="B90" s="88" t="s">
        <v>133</v>
      </c>
      <c r="C90" s="89">
        <f>+[2]B!C$2975</f>
        <v>229</v>
      </c>
      <c r="D90" s="89">
        <f>+[2]B!E$2975</f>
        <v>221</v>
      </c>
      <c r="E90" s="89">
        <f>+[2]B!AL$2975</f>
        <v>713830</v>
      </c>
      <c r="F90" s="7"/>
      <c r="G90" s="7"/>
      <c r="H90" s="7"/>
      <c r="I90" s="7"/>
      <c r="J90" s="7"/>
      <c r="K90" s="7"/>
      <c r="L90" s="7"/>
    </row>
    <row r="91" spans="1:22" s="3" customFormat="1" x14ac:dyDescent="0.2">
      <c r="A91" s="362" t="s">
        <v>134</v>
      </c>
      <c r="B91" s="88" t="s">
        <v>135</v>
      </c>
      <c r="C91" s="89">
        <f>+[2]B!C$2976</f>
        <v>0</v>
      </c>
      <c r="D91" s="89">
        <f>+[2]B!E$2976</f>
        <v>0</v>
      </c>
      <c r="E91" s="89">
        <f>+[2]B!AL$2976</f>
        <v>0</v>
      </c>
      <c r="F91" s="7"/>
      <c r="G91" s="7"/>
      <c r="H91" s="7"/>
      <c r="I91" s="7"/>
      <c r="J91" s="7"/>
      <c r="K91" s="7"/>
      <c r="L91" s="7"/>
    </row>
    <row r="92" spans="1:22" s="3" customFormat="1" x14ac:dyDescent="0.2">
      <c r="A92" s="362" t="s">
        <v>136</v>
      </c>
      <c r="B92" s="88" t="s">
        <v>137</v>
      </c>
      <c r="C92" s="89">
        <f>+[2]B!C$2977</f>
        <v>0</v>
      </c>
      <c r="D92" s="89">
        <f>+[2]B!E$2977</f>
        <v>0</v>
      </c>
      <c r="E92" s="89">
        <f>+[2]B!AL$2977</f>
        <v>0</v>
      </c>
      <c r="F92" s="7"/>
      <c r="G92" s="7"/>
      <c r="H92" s="7"/>
      <c r="I92" s="7"/>
      <c r="J92" s="7"/>
      <c r="K92" s="7"/>
      <c r="L92" s="7"/>
      <c r="V92" s="97"/>
    </row>
    <row r="93" spans="1:22" s="3" customFormat="1" x14ac:dyDescent="0.2">
      <c r="A93" s="366" t="s">
        <v>138</v>
      </c>
      <c r="B93" s="90" t="s">
        <v>139</v>
      </c>
      <c r="C93" s="91">
        <f>+[2]B!C$2978</f>
        <v>0</v>
      </c>
      <c r="D93" s="91">
        <f>+[2]B!E$2978</f>
        <v>0</v>
      </c>
      <c r="E93" s="91">
        <f>+[2]B!AL$2978</f>
        <v>0</v>
      </c>
      <c r="F93" s="7"/>
      <c r="G93" s="7"/>
      <c r="H93" s="7"/>
      <c r="I93" s="7"/>
      <c r="J93" s="7"/>
      <c r="K93" s="7"/>
      <c r="L93" s="7"/>
      <c r="V93" s="97"/>
    </row>
    <row r="94" spans="1:22" s="3" customFormat="1" x14ac:dyDescent="0.2">
      <c r="A94" s="381"/>
      <c r="B94" s="92" t="s">
        <v>79</v>
      </c>
      <c r="C94" s="98">
        <f>SUM(C87:C93)</f>
        <v>599</v>
      </c>
      <c r="D94" s="98">
        <f>SUM(D87:D93)</f>
        <v>591</v>
      </c>
      <c r="E94" s="79">
        <f>SUM(E87:E93)</f>
        <v>22257130</v>
      </c>
      <c r="F94" s="7"/>
      <c r="G94" s="7"/>
      <c r="H94" s="7"/>
      <c r="I94" s="7"/>
      <c r="J94" s="7"/>
      <c r="K94" s="7"/>
      <c r="L94" s="7"/>
      <c r="V94" s="97"/>
    </row>
    <row r="95" spans="1:22" s="102" customFormat="1" x14ac:dyDescent="0.2">
      <c r="A95" s="573" t="s">
        <v>140</v>
      </c>
      <c r="B95" s="573"/>
      <c r="C95" s="99"/>
      <c r="D95" s="99"/>
      <c r="E95" s="67"/>
      <c r="F95" s="382"/>
      <c r="G95" s="382"/>
      <c r="H95" s="382"/>
      <c r="I95" s="382"/>
      <c r="J95" s="382"/>
      <c r="K95" s="382"/>
      <c r="L95" s="382"/>
      <c r="M95" s="382"/>
      <c r="N95" s="382"/>
      <c r="O95" s="101"/>
      <c r="V95" s="103"/>
    </row>
    <row r="96" spans="1:22" ht="38.25" x14ac:dyDescent="0.2">
      <c r="A96" s="8" t="s">
        <v>3</v>
      </c>
      <c r="B96" s="8" t="s">
        <v>4</v>
      </c>
      <c r="C96" s="539" t="s">
        <v>5</v>
      </c>
      <c r="D96" s="85" t="s">
        <v>6</v>
      </c>
      <c r="E96" s="539" t="s">
        <v>7</v>
      </c>
      <c r="F96" s="383"/>
      <c r="G96" s="383"/>
      <c r="H96" s="383"/>
      <c r="I96" s="383"/>
      <c r="J96" s="383"/>
      <c r="K96" s="383"/>
      <c r="L96" s="383"/>
      <c r="M96" s="383"/>
      <c r="N96" s="383"/>
      <c r="O96" s="105"/>
      <c r="V96" s="106"/>
    </row>
    <row r="97" spans="1:22" x14ac:dyDescent="0.2">
      <c r="A97" s="372">
        <v>2004103</v>
      </c>
      <c r="B97" s="86" t="s">
        <v>141</v>
      </c>
      <c r="C97" s="107">
        <f>+[2]B!C2653</f>
        <v>74</v>
      </c>
      <c r="D97" s="107">
        <f>[2]B!$E$2653</f>
        <v>63</v>
      </c>
      <c r="E97" s="44">
        <f>[2]B!$AL$2653</f>
        <v>10354050</v>
      </c>
      <c r="F97" s="383"/>
      <c r="G97" s="383"/>
      <c r="H97" s="383"/>
      <c r="I97" s="383"/>
      <c r="J97" s="383"/>
      <c r="K97" s="383"/>
      <c r="L97" s="383"/>
      <c r="M97" s="383"/>
      <c r="N97" s="383"/>
      <c r="O97" s="105"/>
      <c r="V97" s="106"/>
    </row>
    <row r="98" spans="1:22" x14ac:dyDescent="0.2">
      <c r="A98" s="366" t="s">
        <v>142</v>
      </c>
      <c r="B98" s="90" t="s">
        <v>143</v>
      </c>
      <c r="C98" s="108">
        <f>+[2]B!C2654</f>
        <v>0</v>
      </c>
      <c r="D98" s="108">
        <f>[2]B!$E$2654</f>
        <v>0</v>
      </c>
      <c r="E98" s="45">
        <f>[2]B!$AL$2654</f>
        <v>0</v>
      </c>
      <c r="F98" s="383"/>
      <c r="G98" s="383"/>
      <c r="H98" s="383"/>
      <c r="I98" s="383"/>
      <c r="J98" s="383"/>
      <c r="K98" s="383"/>
      <c r="L98" s="383"/>
      <c r="M98" s="383"/>
      <c r="N98" s="383"/>
      <c r="O98" s="105"/>
      <c r="V98" s="106"/>
    </row>
    <row r="99" spans="1:22" x14ac:dyDescent="0.2">
      <c r="A99" s="381"/>
      <c r="B99" s="92" t="s">
        <v>79</v>
      </c>
      <c r="C99" s="93">
        <f>SUM(C97:C98)</f>
        <v>74</v>
      </c>
      <c r="D99" s="93">
        <f>SUM(D97:D98)</f>
        <v>63</v>
      </c>
      <c r="E99" s="79">
        <f>SUM(E97:E98)</f>
        <v>10354050</v>
      </c>
      <c r="F99" s="383"/>
      <c r="G99" s="383"/>
      <c r="H99" s="383"/>
      <c r="I99" s="383"/>
      <c r="J99" s="383"/>
      <c r="K99" s="383"/>
      <c r="L99" s="383"/>
      <c r="M99" s="383"/>
      <c r="N99" s="383"/>
      <c r="O99" s="105"/>
      <c r="V99" s="106"/>
    </row>
    <row r="100" spans="1:22" s="102" customFormat="1" x14ac:dyDescent="0.2">
      <c r="A100" s="573" t="s">
        <v>144</v>
      </c>
      <c r="B100" s="573"/>
      <c r="C100" s="66"/>
      <c r="D100" s="66"/>
      <c r="E100" s="67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101"/>
      <c r="V100" s="109"/>
    </row>
    <row r="101" spans="1:22" ht="38.25" x14ac:dyDescent="0.2">
      <c r="A101" s="8"/>
      <c r="B101" s="8" t="s">
        <v>145</v>
      </c>
      <c r="C101" s="539" t="s">
        <v>5</v>
      </c>
      <c r="D101" s="85" t="s">
        <v>6</v>
      </c>
      <c r="E101" s="539" t="s">
        <v>7</v>
      </c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105"/>
    </row>
    <row r="102" spans="1:22" x14ac:dyDescent="0.2">
      <c r="A102" s="384" t="s">
        <v>146</v>
      </c>
      <c r="B102" s="86" t="s">
        <v>147</v>
      </c>
      <c r="C102" s="111">
        <f>[2]B!$C$2997</f>
        <v>797</v>
      </c>
      <c r="D102" s="111">
        <f>[2]B!$E$2997</f>
        <v>797</v>
      </c>
      <c r="E102" s="44">
        <f>[2]B!$AL$2997</f>
        <v>3406700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105"/>
    </row>
    <row r="103" spans="1:22" x14ac:dyDescent="0.2">
      <c r="A103" s="386" t="s">
        <v>148</v>
      </c>
      <c r="B103" s="88" t="s">
        <v>149</v>
      </c>
      <c r="C103" s="111">
        <f>+[2]B!$C$3016</f>
        <v>697</v>
      </c>
      <c r="D103" s="111">
        <f>[2]B!$E$3016</f>
        <v>697</v>
      </c>
      <c r="E103" s="45">
        <f>[2]B!$AL$3016</f>
        <v>2453440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105"/>
    </row>
    <row r="104" spans="1:22" x14ac:dyDescent="0.2">
      <c r="A104" s="386" t="s">
        <v>150</v>
      </c>
      <c r="B104" s="114" t="s">
        <v>151</v>
      </c>
      <c r="C104" s="111">
        <f>[2]B!$C$3034</f>
        <v>198</v>
      </c>
      <c r="D104" s="111">
        <f>[2]B!$E$3034</f>
        <v>198</v>
      </c>
      <c r="E104" s="45">
        <f>[2]B!$AL$3034</f>
        <v>1793230</v>
      </c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105"/>
    </row>
    <row r="105" spans="1:22" x14ac:dyDescent="0.2">
      <c r="A105" s="386" t="s">
        <v>152</v>
      </c>
      <c r="B105" s="88" t="s">
        <v>153</v>
      </c>
      <c r="C105" s="111">
        <f>[2]B!$C$3066</f>
        <v>115</v>
      </c>
      <c r="D105" s="111">
        <f>[2]B!$E$3066</f>
        <v>115</v>
      </c>
      <c r="E105" s="45">
        <f>[2]B!$AL$3066</f>
        <v>10490180</v>
      </c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105"/>
    </row>
    <row r="106" spans="1:22" x14ac:dyDescent="0.2">
      <c r="A106" s="386" t="s">
        <v>154</v>
      </c>
      <c r="B106" s="88" t="s">
        <v>155</v>
      </c>
      <c r="C106" s="111">
        <f>[2]B!C3094</f>
        <v>75</v>
      </c>
      <c r="D106" s="111">
        <f>[2]B!I3094</f>
        <v>42</v>
      </c>
      <c r="E106" s="45">
        <f>[2]B!AL3094</f>
        <v>1231680</v>
      </c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105"/>
    </row>
    <row r="107" spans="1:22" x14ac:dyDescent="0.2">
      <c r="A107" s="366"/>
      <c r="B107" s="90" t="s">
        <v>156</v>
      </c>
      <c r="C107" s="115">
        <f>[2]B!$C$3155</f>
        <v>0</v>
      </c>
      <c r="D107" s="116"/>
      <c r="E107" s="117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105"/>
    </row>
    <row r="108" spans="1:22" x14ac:dyDescent="0.2">
      <c r="A108" s="381"/>
      <c r="B108" s="92" t="s">
        <v>157</v>
      </c>
      <c r="C108" s="118">
        <f>SUM(C102:C107)</f>
        <v>1882</v>
      </c>
      <c r="D108" s="118">
        <f>SUM(D102:D106)</f>
        <v>1849</v>
      </c>
      <c r="E108" s="79">
        <f>SUM(E102:E106)</f>
        <v>19375230</v>
      </c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105"/>
    </row>
    <row r="109" spans="1:22" s="123" customFormat="1" x14ac:dyDescent="0.2">
      <c r="A109" s="119" t="s">
        <v>158</v>
      </c>
      <c r="B109" s="120"/>
      <c r="C109" s="121"/>
      <c r="D109" s="121"/>
      <c r="E109" s="122"/>
    </row>
    <row r="110" spans="1:22" s="123" customFormat="1" ht="38.25" x14ac:dyDescent="0.2">
      <c r="A110" s="8" t="s">
        <v>3</v>
      </c>
      <c r="B110" s="8" t="s">
        <v>4</v>
      </c>
      <c r="C110" s="85" t="s">
        <v>159</v>
      </c>
      <c r="D110" s="85" t="s">
        <v>6</v>
      </c>
      <c r="E110" s="539" t="s">
        <v>7</v>
      </c>
    </row>
    <row r="111" spans="1:22" s="123" customFormat="1" x14ac:dyDescent="0.2">
      <c r="A111" s="372">
        <v>3001001</v>
      </c>
      <c r="B111" s="86" t="s">
        <v>160</v>
      </c>
      <c r="C111" s="124">
        <f>+[2]B!C$3158</f>
        <v>259</v>
      </c>
      <c r="D111" s="124">
        <f>+[2]B!E$3158</f>
        <v>259</v>
      </c>
      <c r="E111" s="45">
        <f>[2]B!AL3158</f>
        <v>6373990</v>
      </c>
    </row>
    <row r="112" spans="1:22" s="123" customFormat="1" x14ac:dyDescent="0.2">
      <c r="A112" s="366" t="s">
        <v>161</v>
      </c>
      <c r="B112" s="90" t="s">
        <v>162</v>
      </c>
      <c r="C112" s="125">
        <f>+[2]B!C$3159</f>
        <v>21</v>
      </c>
      <c r="D112" s="125">
        <f>+[2]B!E$3159</f>
        <v>21</v>
      </c>
      <c r="E112" s="45">
        <f>[2]B!AL3159</f>
        <v>6478500</v>
      </c>
    </row>
    <row r="113" spans="1:19" s="123" customFormat="1" x14ac:dyDescent="0.2">
      <c r="A113" s="381"/>
      <c r="B113" s="92" t="s">
        <v>157</v>
      </c>
      <c r="C113" s="126">
        <f>SUM(C111:C112)</f>
        <v>280</v>
      </c>
      <c r="D113" s="126">
        <f>SUM(D111:D112)</f>
        <v>280</v>
      </c>
      <c r="E113" s="127">
        <f>SUM(E111:E112)</f>
        <v>12852490</v>
      </c>
    </row>
    <row r="114" spans="1:19" s="123" customFormat="1" x14ac:dyDescent="0.2">
      <c r="A114" s="80" t="s">
        <v>163</v>
      </c>
      <c r="B114" s="128"/>
      <c r="C114" s="66"/>
      <c r="D114" s="66"/>
      <c r="E114" s="67"/>
    </row>
    <row r="115" spans="1:19" s="123" customFormat="1" ht="38.25" x14ac:dyDescent="0.2">
      <c r="A115" s="8" t="s">
        <v>3</v>
      </c>
      <c r="B115" s="84" t="s">
        <v>4</v>
      </c>
      <c r="C115" s="85" t="s">
        <v>159</v>
      </c>
      <c r="D115" s="85" t="s">
        <v>6</v>
      </c>
      <c r="E115" s="539" t="s">
        <v>7</v>
      </c>
    </row>
    <row r="116" spans="1:19" s="123" customFormat="1" x14ac:dyDescent="0.2">
      <c r="A116" s="381" t="s">
        <v>164</v>
      </c>
      <c r="B116" s="90" t="s">
        <v>165</v>
      </c>
      <c r="C116" s="129">
        <f>+[2]B!$C$1224</f>
        <v>2135</v>
      </c>
      <c r="D116" s="129">
        <f>[2]B!$E$1224</f>
        <v>2099</v>
      </c>
      <c r="E116" s="127">
        <f>[2]B!$AL$1224</f>
        <v>74951590</v>
      </c>
    </row>
    <row r="117" spans="1:19" x14ac:dyDescent="0.2">
      <c r="A117" s="3" t="s">
        <v>166</v>
      </c>
    </row>
    <row r="118" spans="1:19" ht="14.25" customHeight="1" x14ac:dyDescent="0.2">
      <c r="A118" s="575" t="s">
        <v>167</v>
      </c>
      <c r="B118" s="576"/>
      <c r="C118" s="581" t="s">
        <v>157</v>
      </c>
      <c r="D118" s="613" t="s">
        <v>168</v>
      </c>
      <c r="E118" s="614"/>
      <c r="F118" s="614"/>
      <c r="G118" s="614"/>
      <c r="H118" s="615" t="s">
        <v>169</v>
      </c>
      <c r="I118" s="616"/>
      <c r="J118" s="617"/>
      <c r="K118" s="618" t="s">
        <v>170</v>
      </c>
      <c r="L118" s="619"/>
      <c r="M118" s="620"/>
      <c r="N118" s="621" t="s">
        <v>171</v>
      </c>
      <c r="O118" s="750" t="s">
        <v>172</v>
      </c>
      <c r="P118" s="751"/>
      <c r="Q118" s="593" t="s">
        <v>173</v>
      </c>
      <c r="R118" s="593" t="s">
        <v>174</v>
      </c>
      <c r="S118" s="596" t="s">
        <v>7</v>
      </c>
    </row>
    <row r="119" spans="1:19" ht="14.25" customHeight="1" x14ac:dyDescent="0.2">
      <c r="A119" s="577"/>
      <c r="B119" s="578"/>
      <c r="C119" s="582"/>
      <c r="D119" s="599" t="s">
        <v>175</v>
      </c>
      <c r="E119" s="601" t="s">
        <v>176</v>
      </c>
      <c r="F119" s="602"/>
      <c r="G119" s="603" t="s">
        <v>177</v>
      </c>
      <c r="H119" s="605" t="s">
        <v>178</v>
      </c>
      <c r="I119" s="607" t="s">
        <v>179</v>
      </c>
      <c r="J119" s="609" t="s">
        <v>180</v>
      </c>
      <c r="K119" s="611" t="s">
        <v>181</v>
      </c>
      <c r="L119" s="612" t="s">
        <v>182</v>
      </c>
      <c r="M119" s="626" t="s">
        <v>183</v>
      </c>
      <c r="N119" s="622"/>
      <c r="O119" s="752" t="s">
        <v>184</v>
      </c>
      <c r="P119" s="753" t="s">
        <v>185</v>
      </c>
      <c r="Q119" s="594"/>
      <c r="R119" s="594"/>
      <c r="S119" s="597"/>
    </row>
    <row r="120" spans="1:19" x14ac:dyDescent="0.2">
      <c r="A120" s="579"/>
      <c r="B120" s="580"/>
      <c r="C120" s="583"/>
      <c r="D120" s="600"/>
      <c r="E120" s="130" t="s">
        <v>186</v>
      </c>
      <c r="F120" s="131" t="s">
        <v>187</v>
      </c>
      <c r="G120" s="604"/>
      <c r="H120" s="606"/>
      <c r="I120" s="608"/>
      <c r="J120" s="610"/>
      <c r="K120" s="611"/>
      <c r="L120" s="612"/>
      <c r="M120" s="626"/>
      <c r="N120" s="623"/>
      <c r="O120" s="752"/>
      <c r="P120" s="753"/>
      <c r="Q120" s="595"/>
      <c r="R120" s="595"/>
      <c r="S120" s="598"/>
    </row>
    <row r="121" spans="1:19" s="134" customFormat="1" x14ac:dyDescent="0.25">
      <c r="A121" s="584" t="s">
        <v>188</v>
      </c>
      <c r="B121" s="585"/>
      <c r="C121" s="132">
        <f>+C122+C123+C124+C125+C126+C127+C131+C132+C133</f>
        <v>131885</v>
      </c>
      <c r="D121" s="132">
        <f t="shared" ref="D121:P121" si="0">+D122+D123+D124+D125+D126+D127+D131+D132+D133</f>
        <v>131035</v>
      </c>
      <c r="E121" s="132">
        <f t="shared" si="0"/>
        <v>131035</v>
      </c>
      <c r="F121" s="132">
        <f t="shared" si="0"/>
        <v>0</v>
      </c>
      <c r="G121" s="132">
        <f t="shared" si="0"/>
        <v>850</v>
      </c>
      <c r="H121" s="132">
        <f t="shared" si="0"/>
        <v>37095</v>
      </c>
      <c r="I121" s="132">
        <f t="shared" si="0"/>
        <v>54818</v>
      </c>
      <c r="J121" s="132">
        <f t="shared" si="0"/>
        <v>39972</v>
      </c>
      <c r="K121" s="132">
        <f t="shared" si="0"/>
        <v>0</v>
      </c>
      <c r="L121" s="132">
        <f t="shared" si="0"/>
        <v>0</v>
      </c>
      <c r="M121" s="132">
        <f t="shared" si="0"/>
        <v>0</v>
      </c>
      <c r="N121" s="132">
        <f t="shared" si="0"/>
        <v>0</v>
      </c>
      <c r="O121" s="132">
        <f t="shared" si="0"/>
        <v>0</v>
      </c>
      <c r="P121" s="132">
        <f t="shared" si="0"/>
        <v>385</v>
      </c>
      <c r="Q121" s="132">
        <f>+Q122+Q123+Q124+Q125+Q126+Q127+Q131+Q132+Q133</f>
        <v>0</v>
      </c>
      <c r="R121" s="132">
        <v>0</v>
      </c>
      <c r="S121" s="133">
        <f>SUM(S122:S126,S127,S131:S133)</f>
        <v>429598900</v>
      </c>
    </row>
    <row r="122" spans="1:19" x14ac:dyDescent="0.2">
      <c r="A122" s="135" t="s">
        <v>189</v>
      </c>
      <c r="B122" s="136" t="s">
        <v>190</v>
      </c>
      <c r="C122" s="137">
        <f>[2]B!C300</f>
        <v>47743</v>
      </c>
      <c r="D122" s="137">
        <f>[2]B!D300</f>
        <v>47229</v>
      </c>
      <c r="E122" s="137">
        <f>[2]B!E300</f>
        <v>47229</v>
      </c>
      <c r="F122" s="137">
        <f>[2]B!F300</f>
        <v>0</v>
      </c>
      <c r="G122" s="137">
        <f>[2]B!G300</f>
        <v>514</v>
      </c>
      <c r="H122" s="137">
        <f>[2]B!AA300</f>
        <v>17465</v>
      </c>
      <c r="I122" s="137">
        <f>[2]B!AB300</f>
        <v>12986</v>
      </c>
      <c r="J122" s="137">
        <f>[2]B!AC300</f>
        <v>17292</v>
      </c>
      <c r="K122" s="137">
        <f>[2]B!AD300</f>
        <v>0</v>
      </c>
      <c r="L122" s="137">
        <f>[2]B!AE300</f>
        <v>0</v>
      </c>
      <c r="M122" s="137">
        <f>[2]B!AF300</f>
        <v>0</v>
      </c>
      <c r="N122" s="137">
        <f>[2]B!AG300</f>
        <v>0</v>
      </c>
      <c r="O122" s="137">
        <f>[2]B!AH300</f>
        <v>0</v>
      </c>
      <c r="P122" s="137">
        <f>[2]B!AI300</f>
        <v>3</v>
      </c>
      <c r="Q122" s="137">
        <f>[2]B!AJ300</f>
        <v>0</v>
      </c>
      <c r="R122" s="138"/>
      <c r="S122" s="139">
        <f>[2]B!$AL$300</f>
        <v>85616850</v>
      </c>
    </row>
    <row r="123" spans="1:19" x14ac:dyDescent="0.2">
      <c r="A123" s="140" t="s">
        <v>191</v>
      </c>
      <c r="B123" s="544" t="s">
        <v>192</v>
      </c>
      <c r="C123" s="142">
        <f>[2]B!C381</f>
        <v>58491</v>
      </c>
      <c r="D123" s="142">
        <f>[2]B!D381</f>
        <v>58257</v>
      </c>
      <c r="E123" s="142">
        <f>[2]B!E381</f>
        <v>58257</v>
      </c>
      <c r="F123" s="142">
        <f>[2]B!F381</f>
        <v>0</v>
      </c>
      <c r="G123" s="142">
        <f>[2]B!G381</f>
        <v>234</v>
      </c>
      <c r="H123" s="142">
        <f>[2]B!AA381</f>
        <v>16388</v>
      </c>
      <c r="I123" s="142">
        <f>[2]B!AB381</f>
        <v>23823</v>
      </c>
      <c r="J123" s="142">
        <f>[2]B!AC381</f>
        <v>18280</v>
      </c>
      <c r="K123" s="142">
        <f>[2]B!AD381</f>
        <v>0</v>
      </c>
      <c r="L123" s="142">
        <f>[2]B!AE381</f>
        <v>0</v>
      </c>
      <c r="M123" s="142">
        <f>[2]B!AF381</f>
        <v>0</v>
      </c>
      <c r="N123" s="142">
        <f>[2]B!AG381</f>
        <v>0</v>
      </c>
      <c r="O123" s="142">
        <f>[2]B!AH381</f>
        <v>0</v>
      </c>
      <c r="P123" s="142">
        <f>[2]B!AI381</f>
        <v>75</v>
      </c>
      <c r="Q123" s="142">
        <f>[2]B!AJ381</f>
        <v>0</v>
      </c>
      <c r="R123" s="143"/>
      <c r="S123" s="144">
        <f>[2]B!$AL$381</f>
        <v>100263590</v>
      </c>
    </row>
    <row r="124" spans="1:19" x14ac:dyDescent="0.2">
      <c r="A124" s="140" t="s">
        <v>193</v>
      </c>
      <c r="B124" s="544" t="s">
        <v>194</v>
      </c>
      <c r="C124" s="142">
        <f>[2]B!C427</f>
        <v>4038</v>
      </c>
      <c r="D124" s="142">
        <f>[2]B!D427</f>
        <v>4027</v>
      </c>
      <c r="E124" s="142">
        <f>[2]B!E427</f>
        <v>4027</v>
      </c>
      <c r="F124" s="142">
        <f>[2]B!F427</f>
        <v>0</v>
      </c>
      <c r="G124" s="142">
        <f>[2]B!G427</f>
        <v>11</v>
      </c>
      <c r="H124" s="142">
        <f>[2]B!AA427</f>
        <v>286</v>
      </c>
      <c r="I124" s="142">
        <f>[2]B!AB427</f>
        <v>3678</v>
      </c>
      <c r="J124" s="142">
        <f>[2]B!AC427</f>
        <v>74</v>
      </c>
      <c r="K124" s="142">
        <f>[2]B!AD427</f>
        <v>0</v>
      </c>
      <c r="L124" s="142">
        <f>[2]B!AE427</f>
        <v>0</v>
      </c>
      <c r="M124" s="142">
        <f>[2]B!AF427</f>
        <v>0</v>
      </c>
      <c r="N124" s="142">
        <f>[2]B!AG427</f>
        <v>0</v>
      </c>
      <c r="O124" s="142">
        <f>[2]B!AH427</f>
        <v>0</v>
      </c>
      <c r="P124" s="142">
        <f>[2]B!AI427</f>
        <v>32</v>
      </c>
      <c r="Q124" s="142">
        <f>[2]B!AJ427</f>
        <v>0</v>
      </c>
      <c r="R124" s="143"/>
      <c r="S124" s="144">
        <f>[2]B!$AL$427</f>
        <v>19335100</v>
      </c>
    </row>
    <row r="125" spans="1:19" x14ac:dyDescent="0.2">
      <c r="A125" s="140" t="s">
        <v>195</v>
      </c>
      <c r="B125" s="544" t="s">
        <v>196</v>
      </c>
      <c r="C125" s="142">
        <f>[2]B!C442</f>
        <v>0</v>
      </c>
      <c r="D125" s="142">
        <f>[2]B!D442</f>
        <v>0</v>
      </c>
      <c r="E125" s="142">
        <f>[2]B!E442</f>
        <v>0</v>
      </c>
      <c r="F125" s="142">
        <f>[2]B!F442</f>
        <v>0</v>
      </c>
      <c r="G125" s="142">
        <f>[2]B!G442</f>
        <v>0</v>
      </c>
      <c r="H125" s="142">
        <f>[2]B!AA442</f>
        <v>0</v>
      </c>
      <c r="I125" s="142">
        <f>[2]B!AB442</f>
        <v>0</v>
      </c>
      <c r="J125" s="142">
        <f>[2]B!AC442</f>
        <v>0</v>
      </c>
      <c r="K125" s="142">
        <f>[2]B!AD442</f>
        <v>0</v>
      </c>
      <c r="L125" s="142">
        <f>[2]B!AE442</f>
        <v>0</v>
      </c>
      <c r="M125" s="142">
        <f>[2]B!AF442</f>
        <v>0</v>
      </c>
      <c r="N125" s="142">
        <f>[2]B!AG442</f>
        <v>0</v>
      </c>
      <c r="O125" s="142">
        <f>[2]B!AH442</f>
        <v>0</v>
      </c>
      <c r="P125" s="142">
        <f>[2]B!AI442</f>
        <v>4</v>
      </c>
      <c r="Q125" s="142">
        <f>[2]B!AJ442</f>
        <v>0</v>
      </c>
      <c r="R125" s="145"/>
      <c r="S125" s="142">
        <f>[2]B!AL442</f>
        <v>0</v>
      </c>
    </row>
    <row r="126" spans="1:19" x14ac:dyDescent="0.2">
      <c r="A126" s="146" t="s">
        <v>197</v>
      </c>
      <c r="B126" s="147" t="s">
        <v>198</v>
      </c>
      <c r="C126" s="148">
        <f>[2]B!C522</f>
        <v>3826</v>
      </c>
      <c r="D126" s="148">
        <f>[2]B!D522</f>
        <v>3809</v>
      </c>
      <c r="E126" s="148">
        <f>[2]B!E522</f>
        <v>3809</v>
      </c>
      <c r="F126" s="148">
        <f>[2]B!F522</f>
        <v>0</v>
      </c>
      <c r="G126" s="148">
        <f>[2]B!G522</f>
        <v>17</v>
      </c>
      <c r="H126" s="148">
        <f>[2]B!AA522</f>
        <v>1212</v>
      </c>
      <c r="I126" s="148">
        <f>[2]B!AB522</f>
        <v>1162</v>
      </c>
      <c r="J126" s="148">
        <f>[2]B!AC522</f>
        <v>1452</v>
      </c>
      <c r="K126" s="148">
        <f>[2]B!AD522</f>
        <v>0</v>
      </c>
      <c r="L126" s="148">
        <f>[2]B!AE522</f>
        <v>0</v>
      </c>
      <c r="M126" s="148">
        <f>[2]B!AF522</f>
        <v>0</v>
      </c>
      <c r="N126" s="148">
        <f>[2]B!AG522</f>
        <v>0</v>
      </c>
      <c r="O126" s="148">
        <f>[2]B!AH522</f>
        <v>0</v>
      </c>
      <c r="P126" s="148">
        <f>[2]B!AI522</f>
        <v>209</v>
      </c>
      <c r="Q126" s="148">
        <f>[2]B!AJ522</f>
        <v>0</v>
      </c>
      <c r="R126" s="149"/>
      <c r="S126" s="145">
        <f>[2]B!$AL$522</f>
        <v>23364380</v>
      </c>
    </row>
    <row r="127" spans="1:19" x14ac:dyDescent="0.2">
      <c r="A127" s="586" t="s">
        <v>199</v>
      </c>
      <c r="B127" s="4" t="s">
        <v>200</v>
      </c>
      <c r="C127" s="150">
        <f>SUM(C128:C130)</f>
        <v>14011</v>
      </c>
      <c r="D127" s="151">
        <f>SUM(D128:D130)</f>
        <v>13940</v>
      </c>
      <c r="E127" s="152">
        <f t="shared" ref="E127:P127" si="1">SUM(E128:E130)</f>
        <v>13940</v>
      </c>
      <c r="F127" s="153">
        <f t="shared" si="1"/>
        <v>0</v>
      </c>
      <c r="G127" s="154">
        <f t="shared" si="1"/>
        <v>71</v>
      </c>
      <c r="H127" s="154">
        <f t="shared" si="1"/>
        <v>1409</v>
      </c>
      <c r="I127" s="154">
        <f t="shared" si="1"/>
        <v>10623</v>
      </c>
      <c r="J127" s="154">
        <f t="shared" si="1"/>
        <v>1979</v>
      </c>
      <c r="K127" s="154">
        <f t="shared" si="1"/>
        <v>0</v>
      </c>
      <c r="L127" s="154">
        <f t="shared" si="1"/>
        <v>0</v>
      </c>
      <c r="M127" s="154">
        <f t="shared" si="1"/>
        <v>0</v>
      </c>
      <c r="N127" s="154">
        <f t="shared" si="1"/>
        <v>0</v>
      </c>
      <c r="O127" s="154">
        <f t="shared" si="1"/>
        <v>0</v>
      </c>
      <c r="P127" s="154">
        <f t="shared" si="1"/>
        <v>54</v>
      </c>
      <c r="Q127" s="155">
        <f>SUM(Q128:Q130)</f>
        <v>0</v>
      </c>
      <c r="R127" s="156">
        <v>0</v>
      </c>
      <c r="S127" s="157">
        <f>SUM(S128:S130)</f>
        <v>194050250</v>
      </c>
    </row>
    <row r="128" spans="1:19" x14ac:dyDescent="0.2">
      <c r="A128" s="586"/>
      <c r="B128" s="158" t="s">
        <v>201</v>
      </c>
      <c r="C128" s="137">
        <f>[2]B!C582</f>
        <v>4312</v>
      </c>
      <c r="D128" s="137">
        <f>[2]B!D582</f>
        <v>4298</v>
      </c>
      <c r="E128" s="137">
        <f>[2]B!E582</f>
        <v>4298</v>
      </c>
      <c r="F128" s="137">
        <f>[2]B!F582</f>
        <v>0</v>
      </c>
      <c r="G128" s="137">
        <f>[2]B!G582</f>
        <v>14</v>
      </c>
      <c r="H128" s="137">
        <f>[2]B!AA582</f>
        <v>1046</v>
      </c>
      <c r="I128" s="137">
        <f>[2]B!AB582</f>
        <v>2770</v>
      </c>
      <c r="J128" s="137">
        <f>[2]B!AC582</f>
        <v>496</v>
      </c>
      <c r="K128" s="137">
        <f>[2]B!AD582</f>
        <v>0</v>
      </c>
      <c r="L128" s="137">
        <f>[2]B!AE582</f>
        <v>0</v>
      </c>
      <c r="M128" s="137">
        <f>[2]B!AF582</f>
        <v>0</v>
      </c>
      <c r="N128" s="137">
        <f>[2]B!AG582</f>
        <v>0</v>
      </c>
      <c r="O128" s="137">
        <f>[2]B!AH582</f>
        <v>0</v>
      </c>
      <c r="P128" s="137">
        <f>[2]B!AI582</f>
        <v>4</v>
      </c>
      <c r="Q128" s="137">
        <f>[2]B!AJ582</f>
        <v>0</v>
      </c>
      <c r="R128" s="138"/>
      <c r="S128" s="159">
        <f>[2]B!$AL$582</f>
        <v>17300370</v>
      </c>
    </row>
    <row r="129" spans="1:19" x14ac:dyDescent="0.2">
      <c r="A129" s="586"/>
      <c r="B129" s="523" t="s">
        <v>202</v>
      </c>
      <c r="C129" s="142">
        <f>[2]B!C602</f>
        <v>32</v>
      </c>
      <c r="D129" s="142">
        <f>[2]B!D602</f>
        <v>32</v>
      </c>
      <c r="E129" s="142">
        <f>[2]B!E602</f>
        <v>32</v>
      </c>
      <c r="F129" s="142">
        <f>[2]B!F602</f>
        <v>0</v>
      </c>
      <c r="G129" s="142">
        <f>[2]B!G602</f>
        <v>0</v>
      </c>
      <c r="H129" s="142">
        <f>[2]B!AA602</f>
        <v>1</v>
      </c>
      <c r="I129" s="142">
        <f>[2]B!AB602</f>
        <v>31</v>
      </c>
      <c r="J129" s="142">
        <f>[2]B!AC602</f>
        <v>0</v>
      </c>
      <c r="K129" s="142">
        <f>[2]B!AD602</f>
        <v>0</v>
      </c>
      <c r="L129" s="142">
        <f>[2]B!AE602</f>
        <v>0</v>
      </c>
      <c r="M129" s="142">
        <f>[2]B!AF602</f>
        <v>0</v>
      </c>
      <c r="N129" s="142">
        <f>[2]B!AG602</f>
        <v>0</v>
      </c>
      <c r="O129" s="142">
        <f>[2]B!AH602</f>
        <v>0</v>
      </c>
      <c r="P129" s="142">
        <f>[2]B!AI602</f>
        <v>0</v>
      </c>
      <c r="Q129" s="142">
        <f>[2]B!AJ602</f>
        <v>0</v>
      </c>
      <c r="R129" s="143"/>
      <c r="S129" s="144">
        <f>[2]B!$AL$602</f>
        <v>116140</v>
      </c>
    </row>
    <row r="130" spans="1:19" x14ac:dyDescent="0.2">
      <c r="A130" s="587"/>
      <c r="B130" s="161" t="s">
        <v>203</v>
      </c>
      <c r="C130" s="162">
        <f>[2]B!C650</f>
        <v>9667</v>
      </c>
      <c r="D130" s="162">
        <f>[2]B!D650</f>
        <v>9610</v>
      </c>
      <c r="E130" s="162">
        <f>[2]B!E650</f>
        <v>9610</v>
      </c>
      <c r="F130" s="162">
        <f>[2]B!F650</f>
        <v>0</v>
      </c>
      <c r="G130" s="162">
        <f>[2]B!G650</f>
        <v>57</v>
      </c>
      <c r="H130" s="162">
        <f>[2]B!AA650</f>
        <v>362</v>
      </c>
      <c r="I130" s="162">
        <f>[2]B!AB650</f>
        <v>7822</v>
      </c>
      <c r="J130" s="162">
        <f>[2]B!AC650</f>
        <v>1483</v>
      </c>
      <c r="K130" s="162">
        <f>[2]B!AD650</f>
        <v>0</v>
      </c>
      <c r="L130" s="162">
        <f>[2]B!AE650</f>
        <v>0</v>
      </c>
      <c r="M130" s="162">
        <f>[2]B!AF650</f>
        <v>0</v>
      </c>
      <c r="N130" s="162">
        <f>[2]B!AG650</f>
        <v>0</v>
      </c>
      <c r="O130" s="162">
        <f>[2]B!AH650</f>
        <v>0</v>
      </c>
      <c r="P130" s="162">
        <f>[2]B!AI650</f>
        <v>50</v>
      </c>
      <c r="Q130" s="162">
        <f>[2]B!AJ650</f>
        <v>0</v>
      </c>
      <c r="R130" s="163"/>
      <c r="S130" s="144">
        <f>[2]B!$AL$650</f>
        <v>176633740</v>
      </c>
    </row>
    <row r="131" spans="1:19" x14ac:dyDescent="0.2">
      <c r="A131" s="135" t="s">
        <v>204</v>
      </c>
      <c r="B131" s="136" t="s">
        <v>205</v>
      </c>
      <c r="C131" s="137">
        <f>[2]B!C660</f>
        <v>10</v>
      </c>
      <c r="D131" s="137">
        <f>[2]B!D660</f>
        <v>10</v>
      </c>
      <c r="E131" s="137">
        <f>[2]B!E660</f>
        <v>10</v>
      </c>
      <c r="F131" s="137">
        <f>[2]B!F660</f>
        <v>0</v>
      </c>
      <c r="G131" s="137">
        <f>[2]B!G660</f>
        <v>0</v>
      </c>
      <c r="H131" s="137">
        <f>[2]B!AA660</f>
        <v>1</v>
      </c>
      <c r="I131" s="137">
        <f>[2]B!AB660</f>
        <v>9</v>
      </c>
      <c r="J131" s="137">
        <f>[2]B!AC660</f>
        <v>0</v>
      </c>
      <c r="K131" s="137">
        <f>[2]B!AD660</f>
        <v>0</v>
      </c>
      <c r="L131" s="137">
        <f>[2]B!AE660</f>
        <v>0</v>
      </c>
      <c r="M131" s="137">
        <f>[2]B!AF660</f>
        <v>0</v>
      </c>
      <c r="N131" s="137">
        <f>[2]B!AG660</f>
        <v>0</v>
      </c>
      <c r="O131" s="137">
        <f>[2]B!AH660</f>
        <v>0</v>
      </c>
      <c r="P131" s="137">
        <f>[2]B!AI660</f>
        <v>0</v>
      </c>
      <c r="Q131" s="137">
        <f>[2]B!AJ660</f>
        <v>0</v>
      </c>
      <c r="R131" s="138"/>
      <c r="S131" s="144">
        <f>[2]B!$AL$660</f>
        <v>130700</v>
      </c>
    </row>
    <row r="132" spans="1:19" s="166" customFormat="1" x14ac:dyDescent="0.2">
      <c r="A132" s="140" t="s">
        <v>206</v>
      </c>
      <c r="B132" s="525" t="s">
        <v>207</v>
      </c>
      <c r="C132" s="142">
        <f>[2]B!C721</f>
        <v>109</v>
      </c>
      <c r="D132" s="142">
        <f>[2]B!D721</f>
        <v>109</v>
      </c>
      <c r="E132" s="142">
        <f>[2]B!E721</f>
        <v>109</v>
      </c>
      <c r="F132" s="142">
        <f>[2]B!F721</f>
        <v>0</v>
      </c>
      <c r="G132" s="142">
        <f>[2]B!G721</f>
        <v>0</v>
      </c>
      <c r="H132" s="142">
        <f>[2]B!AA721</f>
        <v>25</v>
      </c>
      <c r="I132" s="142">
        <f>[2]B!AB721</f>
        <v>54</v>
      </c>
      <c r="J132" s="142">
        <f>[2]B!AC721</f>
        <v>30</v>
      </c>
      <c r="K132" s="142">
        <f>[2]B!AD721</f>
        <v>0</v>
      </c>
      <c r="L132" s="142">
        <f>[2]B!AE721</f>
        <v>0</v>
      </c>
      <c r="M132" s="142">
        <f>[2]B!AF721</f>
        <v>0</v>
      </c>
      <c r="N132" s="142">
        <f>[2]B!AG721</f>
        <v>0</v>
      </c>
      <c r="O132" s="142">
        <f>[2]B!AH721</f>
        <v>0</v>
      </c>
      <c r="P132" s="142">
        <f>[2]B!AI721</f>
        <v>7</v>
      </c>
      <c r="Q132" s="142">
        <f>[2]B!AJ721</f>
        <v>0</v>
      </c>
      <c r="R132" s="143"/>
      <c r="S132" s="165">
        <f>[2]B!$AL$721</f>
        <v>200870</v>
      </c>
    </row>
    <row r="133" spans="1:19" x14ac:dyDescent="0.2">
      <c r="A133" s="140" t="s">
        <v>208</v>
      </c>
      <c r="B133" s="525" t="s">
        <v>209</v>
      </c>
      <c r="C133" s="148">
        <f>[2]B!C764</f>
        <v>3657</v>
      </c>
      <c r="D133" s="148">
        <f>[2]B!D764</f>
        <v>3654</v>
      </c>
      <c r="E133" s="148">
        <f>[2]B!E764</f>
        <v>3654</v>
      </c>
      <c r="F133" s="148">
        <f>[2]B!F764</f>
        <v>0</v>
      </c>
      <c r="G133" s="148">
        <f>[2]B!G764</f>
        <v>3</v>
      </c>
      <c r="H133" s="148">
        <f>[2]B!AA764</f>
        <v>309</v>
      </c>
      <c r="I133" s="148">
        <f>[2]B!AB764</f>
        <v>2483</v>
      </c>
      <c r="J133" s="148">
        <f>[2]B!AC764</f>
        <v>865</v>
      </c>
      <c r="K133" s="148">
        <f>[2]B!AD764</f>
        <v>0</v>
      </c>
      <c r="L133" s="148">
        <f>[2]B!AE764</f>
        <v>0</v>
      </c>
      <c r="M133" s="148">
        <f>[2]B!AF764</f>
        <v>0</v>
      </c>
      <c r="N133" s="148">
        <f>[2]B!AG764</f>
        <v>0</v>
      </c>
      <c r="O133" s="148">
        <f>[2]B!AH764</f>
        <v>0</v>
      </c>
      <c r="P133" s="148">
        <f>[2]B!AI764</f>
        <v>1</v>
      </c>
      <c r="Q133" s="148">
        <f>[2]B!AJ764</f>
        <v>0</v>
      </c>
      <c r="R133" s="149"/>
      <c r="S133" s="144">
        <f>[2]B!$AL$764</f>
        <v>6637160</v>
      </c>
    </row>
    <row r="134" spans="1:19" s="3" customFormat="1" x14ac:dyDescent="0.2">
      <c r="A134" s="584" t="s">
        <v>210</v>
      </c>
      <c r="B134" s="585"/>
      <c r="C134" s="167">
        <f t="shared" ref="C134:P134" si="2">+C135+C136+C137+C138+C142+C143</f>
        <v>5453</v>
      </c>
      <c r="D134" s="168">
        <f t="shared" si="2"/>
        <v>5377</v>
      </c>
      <c r="E134" s="152">
        <f t="shared" si="2"/>
        <v>5368</v>
      </c>
      <c r="F134" s="153">
        <f t="shared" si="2"/>
        <v>9</v>
      </c>
      <c r="G134" s="154">
        <f t="shared" si="2"/>
        <v>76</v>
      </c>
      <c r="H134" s="152">
        <f t="shared" si="2"/>
        <v>787</v>
      </c>
      <c r="I134" s="169">
        <f t="shared" si="2"/>
        <v>1708</v>
      </c>
      <c r="J134" s="153">
        <f t="shared" si="2"/>
        <v>2958</v>
      </c>
      <c r="K134" s="152">
        <f t="shared" si="2"/>
        <v>2</v>
      </c>
      <c r="L134" s="169">
        <f t="shared" si="2"/>
        <v>0</v>
      </c>
      <c r="M134" s="153">
        <f t="shared" si="2"/>
        <v>0</v>
      </c>
      <c r="N134" s="153">
        <f t="shared" si="2"/>
        <v>0</v>
      </c>
      <c r="O134" s="170">
        <f t="shared" si="2"/>
        <v>0</v>
      </c>
      <c r="P134" s="171">
        <f t="shared" si="2"/>
        <v>2</v>
      </c>
      <c r="Q134" s="172">
        <f>+Q135+Q136+Q137+Q138+Q142+Q143</f>
        <v>0</v>
      </c>
      <c r="R134" s="173">
        <f>+R135+R136+R137</f>
        <v>0</v>
      </c>
      <c r="S134" s="157">
        <f>+S135+S136+S137+S138+S142</f>
        <v>159375810</v>
      </c>
    </row>
    <row r="135" spans="1:19" x14ac:dyDescent="0.2">
      <c r="A135" s="135" t="s">
        <v>211</v>
      </c>
      <c r="B135" s="174" t="s">
        <v>212</v>
      </c>
      <c r="C135" s="137">
        <f>[2]B!C824</f>
        <v>2584</v>
      </c>
      <c r="D135" s="137">
        <f>[2]B!D824</f>
        <v>2555</v>
      </c>
      <c r="E135" s="137">
        <f>[2]B!E824</f>
        <v>2546</v>
      </c>
      <c r="F135" s="137">
        <f>[2]B!F824</f>
        <v>9</v>
      </c>
      <c r="G135" s="137">
        <f>[2]B!G824</f>
        <v>29</v>
      </c>
      <c r="H135" s="175">
        <f>[2]B!AA824</f>
        <v>317</v>
      </c>
      <c r="I135" s="175">
        <f>[2]B!AB824</f>
        <v>642</v>
      </c>
      <c r="J135" s="175">
        <f>[2]B!AC824</f>
        <v>1625</v>
      </c>
      <c r="K135" s="175">
        <f>[2]B!AD824</f>
        <v>1</v>
      </c>
      <c r="L135" s="175">
        <f>[2]B!AE824</f>
        <v>0</v>
      </c>
      <c r="M135" s="175">
        <f>[2]B!AF824</f>
        <v>0</v>
      </c>
      <c r="N135" s="175">
        <f>[2]B!AG824</f>
        <v>0</v>
      </c>
      <c r="O135" s="175">
        <f>[2]B!AH824</f>
        <v>0</v>
      </c>
      <c r="P135" s="175">
        <f>[2]B!AI824</f>
        <v>0</v>
      </c>
      <c r="Q135" s="175">
        <f>[2]B!AJ824</f>
        <v>0</v>
      </c>
      <c r="R135" s="176"/>
      <c r="S135" s="159">
        <f>[2]B!$AL$824</f>
        <v>27346030</v>
      </c>
    </row>
    <row r="136" spans="1:19" x14ac:dyDescent="0.2">
      <c r="A136" s="146" t="s">
        <v>213</v>
      </c>
      <c r="B136" s="177" t="s">
        <v>214</v>
      </c>
      <c r="C136" s="142">
        <f>[2]B!C847</f>
        <v>0</v>
      </c>
      <c r="D136" s="142">
        <f>[2]B!D847</f>
        <v>0</v>
      </c>
      <c r="E136" s="142">
        <f>[2]B!E847</f>
        <v>0</v>
      </c>
      <c r="F136" s="142">
        <f>[2]B!F847</f>
        <v>0</v>
      </c>
      <c r="G136" s="142">
        <f>[2]B!G847</f>
        <v>0</v>
      </c>
      <c r="H136" s="178">
        <f>[2]B!AA847</f>
        <v>0</v>
      </c>
      <c r="I136" s="178">
        <f>[2]B!AB847</f>
        <v>0</v>
      </c>
      <c r="J136" s="178">
        <f>[2]B!AC847</f>
        <v>0</v>
      </c>
      <c r="K136" s="178">
        <f>[2]B!AD847</f>
        <v>0</v>
      </c>
      <c r="L136" s="178">
        <f>[2]B!AE847</f>
        <v>0</v>
      </c>
      <c r="M136" s="178">
        <f>[2]B!AF847</f>
        <v>0</v>
      </c>
      <c r="N136" s="178">
        <f>[2]B!AG847</f>
        <v>0</v>
      </c>
      <c r="O136" s="178">
        <f>[2]B!AH847</f>
        <v>0</v>
      </c>
      <c r="P136" s="178">
        <f>[2]B!AI847</f>
        <v>0</v>
      </c>
      <c r="Q136" s="178">
        <f>[2]B!AJ847</f>
        <v>0</v>
      </c>
      <c r="R136" s="179"/>
      <c r="S136" s="144">
        <f>[2]B!$AL$847</f>
        <v>0</v>
      </c>
    </row>
    <row r="137" spans="1:19" x14ac:dyDescent="0.2">
      <c r="A137" s="530" t="s">
        <v>215</v>
      </c>
      <c r="B137" s="181" t="s">
        <v>216</v>
      </c>
      <c r="C137" s="148">
        <f>[2]B!C877</f>
        <v>1768</v>
      </c>
      <c r="D137" s="148">
        <f>[2]B!D877</f>
        <v>1750</v>
      </c>
      <c r="E137" s="148">
        <f>[2]B!E877</f>
        <v>1750</v>
      </c>
      <c r="F137" s="148">
        <f>[2]B!F877</f>
        <v>0</v>
      </c>
      <c r="G137" s="148">
        <f>[2]B!G877</f>
        <v>18</v>
      </c>
      <c r="H137" s="182">
        <f>[2]B!AA877</f>
        <v>218</v>
      </c>
      <c r="I137" s="182">
        <f>[2]B!AB877</f>
        <v>363</v>
      </c>
      <c r="J137" s="182">
        <f>[2]B!AC877</f>
        <v>1187</v>
      </c>
      <c r="K137" s="182">
        <f>[2]B!AD877</f>
        <v>1</v>
      </c>
      <c r="L137" s="182">
        <f>[2]B!AE877</f>
        <v>0</v>
      </c>
      <c r="M137" s="182">
        <f>[2]B!AF877</f>
        <v>0</v>
      </c>
      <c r="N137" s="182">
        <f>[2]B!AG877</f>
        <v>0</v>
      </c>
      <c r="O137" s="182">
        <f>[2]B!AH877</f>
        <v>0</v>
      </c>
      <c r="P137" s="182">
        <f>[2]B!AI877</f>
        <v>0</v>
      </c>
      <c r="Q137" s="182">
        <f>[2]B!AJ877</f>
        <v>0</v>
      </c>
      <c r="R137" s="183"/>
      <c r="S137" s="144">
        <f>[2]B!$AL$877</f>
        <v>107770210</v>
      </c>
    </row>
    <row r="138" spans="1:19" x14ac:dyDescent="0.2">
      <c r="A138" s="588" t="s">
        <v>193</v>
      </c>
      <c r="B138" s="174" t="s">
        <v>217</v>
      </c>
      <c r="C138" s="184">
        <f>SUM(C139:C141)</f>
        <v>1101</v>
      </c>
      <c r="D138" s="43">
        <f>SUM(D139:D141)</f>
        <v>1072</v>
      </c>
      <c r="E138" s="185">
        <f t="shared" ref="E138:P138" si="3">SUM(E139:E141)</f>
        <v>1072</v>
      </c>
      <c r="F138" s="186">
        <f t="shared" si="3"/>
        <v>0</v>
      </c>
      <c r="G138" s="187">
        <f t="shared" si="3"/>
        <v>29</v>
      </c>
      <c r="H138" s="188">
        <f t="shared" si="3"/>
        <v>252</v>
      </c>
      <c r="I138" s="189">
        <f t="shared" si="3"/>
        <v>703</v>
      </c>
      <c r="J138" s="190">
        <f t="shared" si="3"/>
        <v>146</v>
      </c>
      <c r="K138" s="188">
        <f t="shared" si="3"/>
        <v>0</v>
      </c>
      <c r="L138" s="189">
        <f t="shared" si="3"/>
        <v>0</v>
      </c>
      <c r="M138" s="190">
        <f t="shared" si="3"/>
        <v>0</v>
      </c>
      <c r="N138" s="190">
        <f>SUM(N139:N141)</f>
        <v>0</v>
      </c>
      <c r="O138" s="191">
        <f t="shared" si="3"/>
        <v>0</v>
      </c>
      <c r="P138" s="192">
        <f t="shared" si="3"/>
        <v>2</v>
      </c>
      <c r="Q138" s="193">
        <f>SUM(Q139:Q141)</f>
        <v>0</v>
      </c>
      <c r="R138" s="194">
        <f>SUM(R139:R142)</f>
        <v>0</v>
      </c>
      <c r="S138" s="144">
        <f>SUM(S139:S141)</f>
        <v>24259570</v>
      </c>
    </row>
    <row r="139" spans="1:19" x14ac:dyDescent="0.2">
      <c r="A139" s="588"/>
      <c r="B139" s="195" t="s">
        <v>218</v>
      </c>
      <c r="C139" s="137">
        <f>[2]B!C902-[2]B!C879-[2]B!C880</f>
        <v>1022</v>
      </c>
      <c r="D139" s="137">
        <f>[2]B!D902-[2]B!D879-[2]B!D880</f>
        <v>997</v>
      </c>
      <c r="E139" s="137">
        <f>[2]B!E902-[2]B!E879-[2]B!E880</f>
        <v>997</v>
      </c>
      <c r="F139" s="137">
        <f>[2]B!F902-[2]B!F879-[2]B!F880</f>
        <v>0</v>
      </c>
      <c r="G139" s="137">
        <f>[2]B!G902-[2]B!G879-[2]B!G880</f>
        <v>25</v>
      </c>
      <c r="H139" s="175">
        <f>[2]B!AA902-[2]B!AA879-[2]B!AA880</f>
        <v>229</v>
      </c>
      <c r="I139" s="175">
        <f>[2]B!AB902-[2]B!AB879-[2]B!AB880</f>
        <v>675</v>
      </c>
      <c r="J139" s="175">
        <f>[2]B!AC902-[2]B!AC879-[2]B!AC880</f>
        <v>118</v>
      </c>
      <c r="K139" s="175">
        <f>[2]B!AD902-[2]B!AD879-[2]B!AD880</f>
        <v>0</v>
      </c>
      <c r="L139" s="175">
        <f>[2]B!AE902-[2]B!AE879-[2]B!AE880</f>
        <v>0</v>
      </c>
      <c r="M139" s="175">
        <f>[2]B!AF902-[2]B!AF879-[2]B!AF880</f>
        <v>0</v>
      </c>
      <c r="N139" s="175">
        <f>[2]B!AG902-[2]B!AG879-[2]B!AG880</f>
        <v>0</v>
      </c>
      <c r="O139" s="175">
        <f>[2]B!AH902-[2]B!AH879-[2]B!AH880</f>
        <v>0</v>
      </c>
      <c r="P139" s="175">
        <f>[2]B!AI902-[2]B!AI879-[2]B!AI880</f>
        <v>1</v>
      </c>
      <c r="Q139" s="175">
        <f>[2]B!AJ902-[2]B!AJ879-[2]B!AJ880</f>
        <v>0</v>
      </c>
      <c r="R139" s="176"/>
      <c r="S139" s="144">
        <f>[2]B!$AL$902-[2]B!$AL$879-[2]B!$AL$880</f>
        <v>22479070</v>
      </c>
    </row>
    <row r="140" spans="1:19" x14ac:dyDescent="0.2">
      <c r="A140" s="588"/>
      <c r="B140" s="195" t="s">
        <v>219</v>
      </c>
      <c r="C140" s="142">
        <f>[2]B!C879</f>
        <v>0</v>
      </c>
      <c r="D140" s="142">
        <f>[2]B!D879</f>
        <v>0</v>
      </c>
      <c r="E140" s="142">
        <f>[2]B!E879</f>
        <v>0</v>
      </c>
      <c r="F140" s="142">
        <f>[2]B!F879</f>
        <v>0</v>
      </c>
      <c r="G140" s="142">
        <f>[2]B!G879</f>
        <v>0</v>
      </c>
      <c r="H140" s="178">
        <f>[2]B!AA879</f>
        <v>0</v>
      </c>
      <c r="I140" s="178">
        <f>[2]B!AB879</f>
        <v>0</v>
      </c>
      <c r="J140" s="178">
        <f>[2]B!AC879</f>
        <v>0</v>
      </c>
      <c r="K140" s="178">
        <f>[2]B!AD879</f>
        <v>0</v>
      </c>
      <c r="L140" s="178">
        <f>[2]B!AE879</f>
        <v>0</v>
      </c>
      <c r="M140" s="178">
        <f>[2]B!AF879</f>
        <v>0</v>
      </c>
      <c r="N140" s="178">
        <f>[2]B!AG879</f>
        <v>0</v>
      </c>
      <c r="O140" s="178">
        <f>[2]B!AH879</f>
        <v>0</v>
      </c>
      <c r="P140" s="178">
        <f>[2]B!AI879</f>
        <v>0</v>
      </c>
      <c r="Q140" s="178">
        <f>[2]B!AJ879</f>
        <v>0</v>
      </c>
      <c r="R140" s="179"/>
      <c r="S140" s="144">
        <f>[2]B!$AL$879</f>
        <v>0</v>
      </c>
    </row>
    <row r="141" spans="1:19" x14ac:dyDescent="0.2">
      <c r="A141" s="588"/>
      <c r="B141" s="196" t="s">
        <v>220</v>
      </c>
      <c r="C141" s="148">
        <f>[2]B!C880</f>
        <v>79</v>
      </c>
      <c r="D141" s="148">
        <f>[2]B!D880</f>
        <v>75</v>
      </c>
      <c r="E141" s="148">
        <f>[2]B!E880</f>
        <v>75</v>
      </c>
      <c r="F141" s="148">
        <f>[2]B!F880</f>
        <v>0</v>
      </c>
      <c r="G141" s="148">
        <f>[2]B!G880</f>
        <v>4</v>
      </c>
      <c r="H141" s="182">
        <f>[2]B!AA880</f>
        <v>23</v>
      </c>
      <c r="I141" s="182">
        <f>[2]B!AB880</f>
        <v>28</v>
      </c>
      <c r="J141" s="182">
        <f>[2]B!AC880</f>
        <v>28</v>
      </c>
      <c r="K141" s="182">
        <f>[2]B!AD880</f>
        <v>0</v>
      </c>
      <c r="L141" s="182">
        <f>[2]B!AE880</f>
        <v>0</v>
      </c>
      <c r="M141" s="182">
        <f>[2]B!AF880</f>
        <v>0</v>
      </c>
      <c r="N141" s="182">
        <f>[2]B!AG880</f>
        <v>0</v>
      </c>
      <c r="O141" s="182">
        <f>[2]B!AH880</f>
        <v>0</v>
      </c>
      <c r="P141" s="182">
        <f>[2]B!AI880</f>
        <v>1</v>
      </c>
      <c r="Q141" s="182">
        <f>[2]B!AJ880</f>
        <v>0</v>
      </c>
      <c r="R141" s="183"/>
      <c r="S141" s="144">
        <f>[2]B!$AL$880</f>
        <v>1780500</v>
      </c>
    </row>
    <row r="142" spans="1:19" x14ac:dyDescent="0.2">
      <c r="A142" s="135" t="s">
        <v>195</v>
      </c>
      <c r="B142" s="197" t="s">
        <v>221</v>
      </c>
      <c r="C142" s="198">
        <f>[2]B!C944</f>
        <v>0</v>
      </c>
      <c r="D142" s="198">
        <f>[2]B!D944</f>
        <v>0</v>
      </c>
      <c r="E142" s="198">
        <f>[2]B!E944</f>
        <v>0</v>
      </c>
      <c r="F142" s="198">
        <f>[2]B!F944</f>
        <v>0</v>
      </c>
      <c r="G142" s="198">
        <f>[2]B!G944</f>
        <v>0</v>
      </c>
      <c r="H142" s="199">
        <f>[2]B!AA944</f>
        <v>0</v>
      </c>
      <c r="I142" s="199">
        <f>[2]B!AB944</f>
        <v>0</v>
      </c>
      <c r="J142" s="199">
        <f>[2]B!AC944</f>
        <v>0</v>
      </c>
      <c r="K142" s="199">
        <f>[2]B!AD944</f>
        <v>0</v>
      </c>
      <c r="L142" s="199">
        <f>[2]B!AE944</f>
        <v>0</v>
      </c>
      <c r="M142" s="199">
        <f>[2]B!AF944</f>
        <v>0</v>
      </c>
      <c r="N142" s="199">
        <f>[2]B!AG944</f>
        <v>0</v>
      </c>
      <c r="O142" s="199">
        <f>[2]B!AH944</f>
        <v>0</v>
      </c>
      <c r="P142" s="199">
        <f>[2]B!AI944</f>
        <v>0</v>
      </c>
      <c r="Q142" s="199">
        <f>[2]B!AJ944</f>
        <v>0</v>
      </c>
      <c r="R142" s="200"/>
      <c r="S142" s="144">
        <f>[2]B!$AL$944</f>
        <v>0</v>
      </c>
    </row>
    <row r="143" spans="1:19" s="203" customFormat="1" x14ac:dyDescent="0.2">
      <c r="A143" s="146"/>
      <c r="B143" s="201" t="s">
        <v>222</v>
      </c>
      <c r="C143" s="148">
        <f>[2]B!C988</f>
        <v>0</v>
      </c>
      <c r="D143" s="148">
        <f>[2]B!D988</f>
        <v>0</v>
      </c>
      <c r="E143" s="148">
        <f>[2]B!E988</f>
        <v>0</v>
      </c>
      <c r="F143" s="148">
        <f>[2]B!F988</f>
        <v>0</v>
      </c>
      <c r="G143" s="148">
        <f>[2]B!G988</f>
        <v>0</v>
      </c>
      <c r="H143" s="182">
        <f>[2]B!AA988</f>
        <v>0</v>
      </c>
      <c r="I143" s="182">
        <f>[2]B!AB988</f>
        <v>0</v>
      </c>
      <c r="J143" s="182">
        <f>[2]B!AC988</f>
        <v>0</v>
      </c>
      <c r="K143" s="182">
        <f>[2]B!AD988</f>
        <v>0</v>
      </c>
      <c r="L143" s="182">
        <f>[2]B!AE988</f>
        <v>0</v>
      </c>
      <c r="M143" s="182">
        <f>[2]B!AF988</f>
        <v>0</v>
      </c>
      <c r="N143" s="182">
        <f>[2]B!AG988</f>
        <v>0</v>
      </c>
      <c r="O143" s="182">
        <f>[2]B!AH988</f>
        <v>0</v>
      </c>
      <c r="P143" s="182">
        <f>[2]B!AI988</f>
        <v>0</v>
      </c>
      <c r="Q143" s="182">
        <f>[2]B!AJ988</f>
        <v>0</v>
      </c>
      <c r="R143" s="149"/>
      <c r="S143" s="202"/>
    </row>
    <row r="144" spans="1:19" s="203" customFormat="1" x14ac:dyDescent="0.2">
      <c r="A144" s="589" t="s">
        <v>223</v>
      </c>
      <c r="B144" s="590"/>
      <c r="C144" s="137">
        <f>[2]B!C671</f>
        <v>8229</v>
      </c>
      <c r="D144" s="137">
        <f>[2]B!D671</f>
        <v>7988</v>
      </c>
      <c r="E144" s="137">
        <f>[2]B!E671</f>
        <v>7988</v>
      </c>
      <c r="F144" s="137">
        <f>[2]B!F671</f>
        <v>0</v>
      </c>
      <c r="G144" s="137">
        <f>[2]B!G671</f>
        <v>241</v>
      </c>
      <c r="H144" s="175">
        <f>[2]B!AA671</f>
        <v>4532</v>
      </c>
      <c r="I144" s="175">
        <f>[2]B!AB671</f>
        <v>1642</v>
      </c>
      <c r="J144" s="175">
        <f>[2]B!AC671</f>
        <v>2055</v>
      </c>
      <c r="K144" s="175">
        <f>[2]B!AD671</f>
        <v>0</v>
      </c>
      <c r="L144" s="175">
        <f>[2]B!AE671</f>
        <v>0</v>
      </c>
      <c r="M144" s="175">
        <f>[2]B!AF671</f>
        <v>0</v>
      </c>
      <c r="N144" s="175">
        <f>[2]B!AG671</f>
        <v>0</v>
      </c>
      <c r="O144" s="175">
        <f>[2]B!AH671</f>
        <v>0</v>
      </c>
      <c r="P144" s="175">
        <f>[2]B!AI671</f>
        <v>0</v>
      </c>
      <c r="Q144" s="175">
        <f>[2]B!AJ671</f>
        <v>0</v>
      </c>
      <c r="R144" s="138"/>
      <c r="S144" s="202"/>
    </row>
    <row r="145" spans="1:24" s="3" customFormat="1" x14ac:dyDescent="0.2">
      <c r="A145" s="591" t="s">
        <v>224</v>
      </c>
      <c r="B145" s="592"/>
      <c r="C145" s="204">
        <f>[2]B!C1240</f>
        <v>0</v>
      </c>
      <c r="D145" s="204">
        <f>[2]B!D1240</f>
        <v>0</v>
      </c>
      <c r="E145" s="204">
        <f>[2]B!E1240</f>
        <v>0</v>
      </c>
      <c r="F145" s="204">
        <f>[2]B!F1240</f>
        <v>0</v>
      </c>
      <c r="G145" s="204">
        <f>[2]B!G1240</f>
        <v>0</v>
      </c>
      <c r="H145" s="205">
        <f>[2]B!AA1240</f>
        <v>0</v>
      </c>
      <c r="I145" s="205">
        <f>[2]B!AB1240</f>
        <v>0</v>
      </c>
      <c r="J145" s="205">
        <f>[2]B!AC1240</f>
        <v>0</v>
      </c>
      <c r="K145" s="205">
        <f>[2]B!AD1240</f>
        <v>0</v>
      </c>
      <c r="L145" s="205">
        <f>[2]B!AE1240</f>
        <v>0</v>
      </c>
      <c r="M145" s="205">
        <f>[2]B!AF1240</f>
        <v>0</v>
      </c>
      <c r="N145" s="205">
        <f>[2]B!AG1240</f>
        <v>0</v>
      </c>
      <c r="O145" s="205">
        <f>[2]B!AH1240</f>
        <v>0</v>
      </c>
      <c r="P145" s="205">
        <f>[2]B!AI1240</f>
        <v>515</v>
      </c>
      <c r="Q145" s="205">
        <f>[2]B!AJ1240</f>
        <v>0</v>
      </c>
      <c r="R145" s="206"/>
      <c r="S145" s="207">
        <f>[2]B!$AL$1240</f>
        <v>0</v>
      </c>
      <c r="T145" s="106"/>
    </row>
    <row r="146" spans="1:24" x14ac:dyDescent="0.2">
      <c r="A146" s="3" t="s">
        <v>225</v>
      </c>
      <c r="C146" s="4"/>
      <c r="R146" s="208"/>
      <c r="U146" s="209"/>
    </row>
    <row r="147" spans="1:24" ht="14.25" customHeight="1" x14ac:dyDescent="0.2">
      <c r="A147" s="637" t="s">
        <v>226</v>
      </c>
      <c r="B147" s="638"/>
      <c r="C147" s="581" t="s">
        <v>157</v>
      </c>
      <c r="D147" s="613" t="s">
        <v>227</v>
      </c>
      <c r="E147" s="614"/>
      <c r="F147" s="614"/>
      <c r="G147" s="630"/>
      <c r="H147" s="631" t="s">
        <v>169</v>
      </c>
      <c r="I147" s="631"/>
      <c r="J147" s="632"/>
      <c r="K147" s="633" t="s">
        <v>170</v>
      </c>
      <c r="L147" s="633"/>
      <c r="M147" s="633"/>
      <c r="N147" s="621" t="s">
        <v>171</v>
      </c>
      <c r="O147" s="750" t="s">
        <v>172</v>
      </c>
      <c r="P147" s="751"/>
      <c r="Q147" s="593" t="s">
        <v>173</v>
      </c>
      <c r="R147" s="629" t="s">
        <v>7</v>
      </c>
      <c r="U147" s="209"/>
    </row>
    <row r="148" spans="1:24" ht="14.25" customHeight="1" x14ac:dyDescent="0.2">
      <c r="A148" s="637"/>
      <c r="B148" s="638"/>
      <c r="C148" s="582"/>
      <c r="D148" s="599" t="s">
        <v>175</v>
      </c>
      <c r="E148" s="613" t="s">
        <v>176</v>
      </c>
      <c r="F148" s="630"/>
      <c r="G148" s="599" t="s">
        <v>177</v>
      </c>
      <c r="H148" s="605" t="s">
        <v>178</v>
      </c>
      <c r="I148" s="607" t="s">
        <v>179</v>
      </c>
      <c r="J148" s="609" t="s">
        <v>180</v>
      </c>
      <c r="K148" s="611" t="s">
        <v>181</v>
      </c>
      <c r="L148" s="612" t="s">
        <v>182</v>
      </c>
      <c r="M148" s="626" t="s">
        <v>183</v>
      </c>
      <c r="N148" s="622"/>
      <c r="O148" s="752" t="s">
        <v>184</v>
      </c>
      <c r="P148" s="753" t="s">
        <v>185</v>
      </c>
      <c r="Q148" s="594"/>
      <c r="R148" s="629"/>
      <c r="U148" s="209"/>
    </row>
    <row r="149" spans="1:24" x14ac:dyDescent="0.2">
      <c r="A149" s="637"/>
      <c r="B149" s="638"/>
      <c r="C149" s="583"/>
      <c r="D149" s="600"/>
      <c r="E149" s="210" t="s">
        <v>186</v>
      </c>
      <c r="F149" s="131" t="s">
        <v>187</v>
      </c>
      <c r="G149" s="600"/>
      <c r="H149" s="606"/>
      <c r="I149" s="608"/>
      <c r="J149" s="610"/>
      <c r="K149" s="611"/>
      <c r="L149" s="612"/>
      <c r="M149" s="626"/>
      <c r="N149" s="623"/>
      <c r="O149" s="752"/>
      <c r="P149" s="753"/>
      <c r="Q149" s="595"/>
      <c r="R149" s="629"/>
      <c r="U149" s="209"/>
    </row>
    <row r="150" spans="1:24" x14ac:dyDescent="0.2">
      <c r="A150" s="640" t="s">
        <v>228</v>
      </c>
      <c r="B150" s="641"/>
      <c r="C150" s="211">
        <f>+[2]B!C997+[2]B!C1005+[2]B!C1014+[2]B!C1024+[2]B!C1031+[2]B!C1035+[2]B!C1039+[2]B!C1043+[2]B!C1051+[2]B!C1054+[2]B!C1057</f>
        <v>0</v>
      </c>
      <c r="D150" s="212">
        <f>+[2]B!D997+[2]B!D1005+[2]B!D1014+[2]B!D1024+[2]B!D1031+[2]B!D1035+[2]B!D1039+[2]B!D1043+[2]B!D1051+[2]B!D1054+[2]B!D1057</f>
        <v>0</v>
      </c>
      <c r="E150" s="212">
        <f>+[2]B!E997+[2]B!E1005+[2]B!E1014+[2]B!E1024+[2]B!E1031+[2]B!E1035+[2]B!E1039+[2]B!E1043+[2]B!E1051+[2]B!E1054+[2]B!E1057</f>
        <v>0</v>
      </c>
      <c r="F150" s="212">
        <f>+[2]B!F997+[2]B!F1005+[2]B!F1014+[2]B!F1024+[2]B!F1031+[2]B!F1035+[2]B!F1039+[2]B!F1043+[2]B!F1051+[2]B!F1054+[2]B!F1057</f>
        <v>0</v>
      </c>
      <c r="G150" s="212">
        <f>+[2]B!G997+[2]B!G1005+[2]B!G1014+[2]B!G1024+[2]B!G1031+[2]B!G1035+[2]B!G1039+[2]B!G1043+[2]B!G1051+[2]B!G1054+[2]B!G1057</f>
        <v>0</v>
      </c>
      <c r="H150" s="212">
        <f>+[2]B!AA997+[2]B!AA1005+[2]B!AA1014+[2]B!AA1024+[2]B!AA1031+[2]B!AA1035+[2]B!AA1039+[2]B!AA1043+[2]B!AA1051+[2]B!AA1054+[2]B!AA1057</f>
        <v>0</v>
      </c>
      <c r="I150" s="212">
        <f>+[2]B!AB997+[2]B!AB1005+[2]B!AB1014+[2]B!AB1024+[2]B!AB1031+[2]B!AB1035+[2]B!AB1039+[2]B!AB1043+[2]B!AB1051+[2]B!AB1054+[2]B!AB1057</f>
        <v>0</v>
      </c>
      <c r="J150" s="212">
        <f>+[2]B!AC997+[2]B!AC1005+[2]B!AC1014+[2]B!AC1024+[2]B!AC1031+[2]B!AC1035+[2]B!AC1039+[2]B!AC1043+[2]B!AC1051+[2]B!AC1054+[2]B!AC1057</f>
        <v>0</v>
      </c>
      <c r="K150" s="212">
        <f>+[2]B!AD997+[2]B!AD1005+[2]B!AD1014+[2]B!AD1024+[2]B!AD1031+[2]B!AD1035+[2]B!AD1039+[2]B!AD1043+[2]B!AD1051+[2]B!AD1054+[2]B!AD1057</f>
        <v>0</v>
      </c>
      <c r="L150" s="212">
        <f>+[2]B!AE997+[2]B!AE1005+[2]B!AE1014+[2]B!AE1024+[2]B!AE1031+[2]B!AE1035+[2]B!AE1039+[2]B!AE1043+[2]B!AE1051+[2]B!AE1054+[2]B!AE1057</f>
        <v>0</v>
      </c>
      <c r="M150" s="212">
        <f>+[2]B!AF997+[2]B!AF1005+[2]B!AF1014+[2]B!AF1024+[2]B!AF1031+[2]B!AF1035+[2]B!AF1039+[2]B!AF1043+[2]B!AF1051+[2]B!AF1054+[2]B!AF1057</f>
        <v>0</v>
      </c>
      <c r="N150" s="212">
        <f>+[2]B!AG997+[2]B!AG1005+[2]B!AG1014+[2]B!AG1024+[2]B!AG1031+[2]B!AG1035+[2]B!AG1039+[2]B!AG1043+[2]B!AG1051+[2]B!AG1054+[2]B!AG1057</f>
        <v>0</v>
      </c>
      <c r="O150" s="212">
        <f>+[2]B!AH997+[2]B!AH1005+[2]B!AH1014+[2]B!AH1024+[2]B!AH1031+[2]B!AH1035+[2]B!AH1039+[2]B!AH1043+[2]B!AH1051+[2]B!AH1054+[2]B!AH1057</f>
        <v>0</v>
      </c>
      <c r="P150" s="212">
        <f>+[2]B!AI997+[2]B!AI1005+[2]B!AI1014+[2]B!AI1024+[2]B!AI1031+[2]B!AI1035+[2]B!AI1039+[2]B!AI1043+[2]B!AI1051+[2]B!AI1054+[2]B!AI1057</f>
        <v>9</v>
      </c>
      <c r="Q150" s="212">
        <f>+[2]B!AJ997+[2]B!AJ1005+[2]B!AJ1014+[2]B!AJ1024+[2]B!AJ1031+[2]B!AJ1035+[2]B!AJ1039+[2]B!AJ1043+[2]B!AJ1051+[2]B!AJ1054+[2]B!AJ1057</f>
        <v>0</v>
      </c>
      <c r="R150" s="213">
        <f>+[2]B!AL997+[2]B!AL1005+[2]B!AL1014+[2]B!AL1024+[2]B!AL1031+[2]B!AL1035+[2]B!AL1039+[2]B!AL1043+[2]B!AL1051+[2]B!AL1054+[2]B!AL1057</f>
        <v>0</v>
      </c>
      <c r="U150" s="209"/>
    </row>
    <row r="151" spans="1:24" x14ac:dyDescent="0.2">
      <c r="A151" s="642" t="s">
        <v>229</v>
      </c>
      <c r="B151" s="643"/>
      <c r="C151" s="214">
        <f>[2]B!C1071</f>
        <v>0</v>
      </c>
      <c r="D151" s="215">
        <f>[2]B!D1071</f>
        <v>0</v>
      </c>
      <c r="E151" s="215">
        <f>[2]B!E1071</f>
        <v>0</v>
      </c>
      <c r="F151" s="215">
        <f>[2]B!F1071</f>
        <v>0</v>
      </c>
      <c r="G151" s="215">
        <f>[2]B!G1071</f>
        <v>0</v>
      </c>
      <c r="H151" s="215">
        <f>[2]B!AA1071</f>
        <v>0</v>
      </c>
      <c r="I151" s="215">
        <f>[2]B!AB1071</f>
        <v>0</v>
      </c>
      <c r="J151" s="215">
        <f>[2]B!AC1071</f>
        <v>0</v>
      </c>
      <c r="K151" s="215">
        <f>[2]B!AD1071</f>
        <v>0</v>
      </c>
      <c r="L151" s="215">
        <f>[2]B!AE1071</f>
        <v>0</v>
      </c>
      <c r="M151" s="215">
        <f>[2]B!AF1071</f>
        <v>0</v>
      </c>
      <c r="N151" s="215">
        <f>[2]B!AG1071</f>
        <v>0</v>
      </c>
      <c r="O151" s="215">
        <f>[2]B!AH1071</f>
        <v>0</v>
      </c>
      <c r="P151" s="215">
        <f>[2]B!AI1071</f>
        <v>0</v>
      </c>
      <c r="Q151" s="215">
        <f>[2]B!AJ1071</f>
        <v>0</v>
      </c>
      <c r="R151" s="216">
        <f>[2]B!AL1071</f>
        <v>0</v>
      </c>
      <c r="U151" s="209"/>
    </row>
    <row r="152" spans="1:24" x14ac:dyDescent="0.2">
      <c r="A152" s="634" t="s">
        <v>230</v>
      </c>
      <c r="B152" s="635"/>
      <c r="C152" s="217">
        <f>[2]B!C1081</f>
        <v>0</v>
      </c>
      <c r="D152" s="218">
        <f>[2]B!D1081</f>
        <v>0</v>
      </c>
      <c r="E152" s="218">
        <f>[2]B!E1081</f>
        <v>0</v>
      </c>
      <c r="F152" s="218">
        <f>[2]B!F1081</f>
        <v>0</v>
      </c>
      <c r="G152" s="218">
        <f>[2]B!G1081</f>
        <v>0</v>
      </c>
      <c r="H152" s="218">
        <f>[2]B!AA1081</f>
        <v>0</v>
      </c>
      <c r="I152" s="218">
        <f>[2]B!AB1081</f>
        <v>0</v>
      </c>
      <c r="J152" s="218">
        <f>[2]B!AC1081</f>
        <v>0</v>
      </c>
      <c r="K152" s="218">
        <f>[2]B!AD1081</f>
        <v>0</v>
      </c>
      <c r="L152" s="218">
        <f>[2]B!AE1081</f>
        <v>0</v>
      </c>
      <c r="M152" s="218">
        <f>[2]B!AF1081</f>
        <v>0</v>
      </c>
      <c r="N152" s="218">
        <f>[2]B!AG1081</f>
        <v>0</v>
      </c>
      <c r="O152" s="218">
        <f>[2]B!AH1081</f>
        <v>0</v>
      </c>
      <c r="P152" s="218">
        <f>[2]B!AI1081</f>
        <v>0</v>
      </c>
      <c r="Q152" s="218">
        <f>[2]B!AJ1081</f>
        <v>0</v>
      </c>
      <c r="R152" s="219">
        <f>[2]B!AL1081</f>
        <v>0</v>
      </c>
      <c r="U152" s="209"/>
    </row>
    <row r="153" spans="1:24" x14ac:dyDescent="0.2">
      <c r="A153" s="634" t="s">
        <v>231</v>
      </c>
      <c r="B153" s="635"/>
      <c r="C153" s="217">
        <f>[2]B!C1101</f>
        <v>0</v>
      </c>
      <c r="D153" s="218">
        <f>[2]B!D1101</f>
        <v>0</v>
      </c>
      <c r="E153" s="218">
        <f>[2]B!E1101</f>
        <v>0</v>
      </c>
      <c r="F153" s="218">
        <f>[2]B!F1101</f>
        <v>0</v>
      </c>
      <c r="G153" s="218">
        <f>[2]B!G1101</f>
        <v>0</v>
      </c>
      <c r="H153" s="218">
        <f>[2]B!AA1101</f>
        <v>0</v>
      </c>
      <c r="I153" s="218">
        <f>[2]B!AB1101</f>
        <v>0</v>
      </c>
      <c r="J153" s="218">
        <f>[2]B!AC1101</f>
        <v>0</v>
      </c>
      <c r="K153" s="218">
        <f>[2]B!AD1101</f>
        <v>0</v>
      </c>
      <c r="L153" s="218">
        <f>[2]B!AE1101</f>
        <v>0</v>
      </c>
      <c r="M153" s="218">
        <f>[2]B!AF1101</f>
        <v>0</v>
      </c>
      <c r="N153" s="218">
        <f>[2]B!AG1101</f>
        <v>0</v>
      </c>
      <c r="O153" s="218">
        <f>[2]B!AH1101</f>
        <v>0</v>
      </c>
      <c r="P153" s="218">
        <f>[2]B!AI1101</f>
        <v>0</v>
      </c>
      <c r="Q153" s="218">
        <f>[2]B!AJ1101</f>
        <v>0</v>
      </c>
      <c r="R153" s="219">
        <f>[2]B!AL1101</f>
        <v>0</v>
      </c>
      <c r="U153" s="209"/>
    </row>
    <row r="154" spans="1:24" x14ac:dyDescent="0.2">
      <c r="A154" s="634" t="s">
        <v>232</v>
      </c>
      <c r="B154" s="635"/>
      <c r="C154" s="220">
        <f>[2]B!C1104</f>
        <v>0</v>
      </c>
      <c r="D154" s="221">
        <f>[2]B!D1104</f>
        <v>0</v>
      </c>
      <c r="E154" s="221">
        <f>[2]B!E1104</f>
        <v>0</v>
      </c>
      <c r="F154" s="221">
        <f>[2]B!F1104</f>
        <v>0</v>
      </c>
      <c r="G154" s="221">
        <f>[2]B!G1104</f>
        <v>0</v>
      </c>
      <c r="H154" s="221">
        <f>[2]B!AA1104</f>
        <v>0</v>
      </c>
      <c r="I154" s="221">
        <f>[2]B!AB1104</f>
        <v>0</v>
      </c>
      <c r="J154" s="221">
        <f>[2]B!AC1104</f>
        <v>0</v>
      </c>
      <c r="K154" s="221">
        <f>[2]B!AD1104</f>
        <v>0</v>
      </c>
      <c r="L154" s="221">
        <f>[2]B!AE1104</f>
        <v>0</v>
      </c>
      <c r="M154" s="221">
        <f>[2]B!AF1104</f>
        <v>0</v>
      </c>
      <c r="N154" s="221">
        <f>[2]B!AG1104</f>
        <v>0</v>
      </c>
      <c r="O154" s="221">
        <f>[2]B!AH1104</f>
        <v>0</v>
      </c>
      <c r="P154" s="221">
        <f>[2]B!AI1104</f>
        <v>0</v>
      </c>
      <c r="Q154" s="221">
        <f>[2]B!AJ1104</f>
        <v>0</v>
      </c>
      <c r="R154" s="219">
        <f>[2]B!AL1104</f>
        <v>0</v>
      </c>
      <c r="U154" s="209"/>
    </row>
    <row r="155" spans="1:24" x14ac:dyDescent="0.2">
      <c r="A155" s="584" t="s">
        <v>79</v>
      </c>
      <c r="B155" s="636"/>
      <c r="C155" s="222">
        <f>SUM(C150+C151+C152+C153+C154)</f>
        <v>0</v>
      </c>
      <c r="D155" s="222">
        <f>SUM(D150+D151+D152+D153+D154)</f>
        <v>0</v>
      </c>
      <c r="E155" s="222">
        <f>SUM(E150+E151+E152+E153+E154)</f>
        <v>0</v>
      </c>
      <c r="F155" s="222">
        <f t="shared" ref="F155:Q155" si="4">SUM(F150+F151+F152+F153+F154)</f>
        <v>0</v>
      </c>
      <c r="G155" s="222">
        <f t="shared" si="4"/>
        <v>0</v>
      </c>
      <c r="H155" s="222">
        <f t="shared" si="4"/>
        <v>0</v>
      </c>
      <c r="I155" s="222">
        <f t="shared" si="4"/>
        <v>0</v>
      </c>
      <c r="J155" s="222">
        <f t="shared" si="4"/>
        <v>0</v>
      </c>
      <c r="K155" s="222">
        <f t="shared" si="4"/>
        <v>0</v>
      </c>
      <c r="L155" s="222">
        <f t="shared" si="4"/>
        <v>0</v>
      </c>
      <c r="M155" s="222">
        <f t="shared" si="4"/>
        <v>0</v>
      </c>
      <c r="N155" s="222">
        <f t="shared" si="4"/>
        <v>0</v>
      </c>
      <c r="O155" s="222">
        <f t="shared" si="4"/>
        <v>0</v>
      </c>
      <c r="P155" s="222">
        <f t="shared" si="4"/>
        <v>9</v>
      </c>
      <c r="Q155" s="222">
        <f t="shared" si="4"/>
        <v>0</v>
      </c>
      <c r="R155" s="222">
        <f>SUM(R150+R151+R152+R153+R154)</f>
        <v>0</v>
      </c>
      <c r="U155" s="209"/>
    </row>
    <row r="156" spans="1:24" s="102" customFormat="1" x14ac:dyDescent="0.2">
      <c r="A156" s="96" t="s">
        <v>233</v>
      </c>
      <c r="B156" s="223"/>
      <c r="C156" s="223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7"/>
      <c r="P156" s="387"/>
      <c r="Q156" s="387"/>
      <c r="R156" s="387"/>
      <c r="S156" s="5"/>
      <c r="T156" s="5"/>
      <c r="X156" s="5"/>
    </row>
    <row r="157" spans="1:24" ht="14.25" customHeight="1" x14ac:dyDescent="0.2">
      <c r="A157" s="637" t="s">
        <v>234</v>
      </c>
      <c r="B157" s="638"/>
      <c r="C157" s="581" t="s">
        <v>157</v>
      </c>
      <c r="D157" s="639" t="s">
        <v>227</v>
      </c>
      <c r="E157" s="639"/>
      <c r="F157" s="639"/>
      <c r="G157" s="639"/>
      <c r="H157" s="631" t="s">
        <v>169</v>
      </c>
      <c r="I157" s="631"/>
      <c r="J157" s="632"/>
      <c r="K157" s="633" t="s">
        <v>170</v>
      </c>
      <c r="L157" s="633"/>
      <c r="M157" s="633"/>
      <c r="N157" s="621" t="s">
        <v>171</v>
      </c>
      <c r="O157" s="750" t="s">
        <v>172</v>
      </c>
      <c r="P157" s="751"/>
      <c r="Q157" s="593" t="s">
        <v>173</v>
      </c>
      <c r="R157" s="629" t="s">
        <v>7</v>
      </c>
    </row>
    <row r="158" spans="1:24" ht="14.25" customHeight="1" x14ac:dyDescent="0.2">
      <c r="A158" s="637"/>
      <c r="B158" s="638"/>
      <c r="C158" s="582"/>
      <c r="D158" s="644" t="s">
        <v>235</v>
      </c>
      <c r="E158" s="646" t="s">
        <v>176</v>
      </c>
      <c r="F158" s="602"/>
      <c r="G158" s="647" t="s">
        <v>236</v>
      </c>
      <c r="H158" s="605" t="s">
        <v>178</v>
      </c>
      <c r="I158" s="607" t="s">
        <v>179</v>
      </c>
      <c r="J158" s="609" t="s">
        <v>180</v>
      </c>
      <c r="K158" s="611" t="s">
        <v>181</v>
      </c>
      <c r="L158" s="612" t="s">
        <v>182</v>
      </c>
      <c r="M158" s="626" t="s">
        <v>183</v>
      </c>
      <c r="N158" s="622"/>
      <c r="O158" s="752" t="s">
        <v>184</v>
      </c>
      <c r="P158" s="753" t="s">
        <v>185</v>
      </c>
      <c r="Q158" s="594"/>
      <c r="R158" s="629"/>
      <c r="S158" s="225"/>
      <c r="T158" s="102"/>
    </row>
    <row r="159" spans="1:24" x14ac:dyDescent="0.2">
      <c r="A159" s="637"/>
      <c r="B159" s="638"/>
      <c r="C159" s="583"/>
      <c r="D159" s="645"/>
      <c r="E159" s="210" t="s">
        <v>186</v>
      </c>
      <c r="F159" s="131" t="s">
        <v>187</v>
      </c>
      <c r="G159" s="648"/>
      <c r="H159" s="606"/>
      <c r="I159" s="608"/>
      <c r="J159" s="610"/>
      <c r="K159" s="611"/>
      <c r="L159" s="612"/>
      <c r="M159" s="626"/>
      <c r="N159" s="623"/>
      <c r="O159" s="752"/>
      <c r="P159" s="753"/>
      <c r="Q159" s="595"/>
      <c r="R159" s="629"/>
      <c r="S159" s="208"/>
    </row>
    <row r="160" spans="1:24" x14ac:dyDescent="0.2">
      <c r="A160" s="388">
        <v>1901023</v>
      </c>
      <c r="B160" s="389" t="s">
        <v>237</v>
      </c>
      <c r="C160" s="390">
        <f>[2]B!C2470</f>
        <v>110</v>
      </c>
      <c r="D160" s="390">
        <f>[2]B!D2470</f>
        <v>110</v>
      </c>
      <c r="E160" s="391">
        <f>[2]B!E2470</f>
        <v>110</v>
      </c>
      <c r="F160" s="391">
        <f>[2]B!F2470</f>
        <v>0</v>
      </c>
      <c r="G160" s="391">
        <f>[2]B!G2470</f>
        <v>0</v>
      </c>
      <c r="H160" s="392">
        <f>[2]B!AA2470</f>
        <v>110</v>
      </c>
      <c r="I160" s="392">
        <f>[2]B!AB2470</f>
        <v>0</v>
      </c>
      <c r="J160" s="392">
        <f>[2]B!AC2470</f>
        <v>0</v>
      </c>
      <c r="K160" s="392">
        <f>[2]B!AD2470</f>
        <v>0</v>
      </c>
      <c r="L160" s="392">
        <f>[2]B!AE2470</f>
        <v>0</v>
      </c>
      <c r="M160" s="392">
        <f>[2]B!AF2470</f>
        <v>0</v>
      </c>
      <c r="N160" s="392">
        <f>[2]B!AG2470</f>
        <v>0</v>
      </c>
      <c r="O160" s="392">
        <f>[2]B!AH2470</f>
        <v>0</v>
      </c>
      <c r="P160" s="392">
        <f>[2]B!AI2470</f>
        <v>0</v>
      </c>
      <c r="Q160" s="392">
        <f>[2]B!AJ2470</f>
        <v>0</v>
      </c>
      <c r="R160" s="44">
        <f>[2]B!AL2470</f>
        <v>5830000</v>
      </c>
    </row>
    <row r="161" spans="1:22" x14ac:dyDescent="0.2">
      <c r="A161" s="393">
        <v>1901024</v>
      </c>
      <c r="B161" s="394" t="s">
        <v>238</v>
      </c>
      <c r="C161" s="390">
        <f>[2]B!C2471</f>
        <v>0</v>
      </c>
      <c r="D161" s="390">
        <f>[2]B!D2471</f>
        <v>0</v>
      </c>
      <c r="E161" s="391">
        <f>[2]B!E2471</f>
        <v>0</v>
      </c>
      <c r="F161" s="391">
        <f>[2]B!F2471</f>
        <v>0</v>
      </c>
      <c r="G161" s="391">
        <f>[2]B!G2471</f>
        <v>0</v>
      </c>
      <c r="H161" s="392">
        <f>[2]B!AA2471</f>
        <v>0</v>
      </c>
      <c r="I161" s="392">
        <f>[2]B!AB2471</f>
        <v>0</v>
      </c>
      <c r="J161" s="392">
        <f>[2]B!AC2471</f>
        <v>0</v>
      </c>
      <c r="K161" s="392">
        <f>[2]B!AD2471</f>
        <v>0</v>
      </c>
      <c r="L161" s="392">
        <f>[2]B!AE2471</f>
        <v>0</v>
      </c>
      <c r="M161" s="392">
        <f>[2]B!AF2471</f>
        <v>0</v>
      </c>
      <c r="N161" s="392">
        <f>[2]B!AG2471</f>
        <v>0</v>
      </c>
      <c r="O161" s="392">
        <f>[2]B!AH2471</f>
        <v>0</v>
      </c>
      <c r="P161" s="392">
        <f>[2]B!AI2471</f>
        <v>0</v>
      </c>
      <c r="Q161" s="392">
        <f>[2]B!AJ2471</f>
        <v>0</v>
      </c>
      <c r="R161" s="45">
        <f>[2]B!AL2471</f>
        <v>0</v>
      </c>
    </row>
    <row r="162" spans="1:22" x14ac:dyDescent="0.2">
      <c r="A162" s="393">
        <v>1901025</v>
      </c>
      <c r="B162" s="394" t="s">
        <v>239</v>
      </c>
      <c r="C162" s="390">
        <f>[2]B!C2472</f>
        <v>0</v>
      </c>
      <c r="D162" s="390">
        <f>[2]B!D2472</f>
        <v>0</v>
      </c>
      <c r="E162" s="391">
        <f>[2]B!E2472</f>
        <v>0</v>
      </c>
      <c r="F162" s="391">
        <f>[2]B!F2472</f>
        <v>0</v>
      </c>
      <c r="G162" s="391">
        <f>[2]B!G2472</f>
        <v>0</v>
      </c>
      <c r="H162" s="392">
        <f>[2]B!AA2472</f>
        <v>0</v>
      </c>
      <c r="I162" s="392">
        <f>[2]B!AB2472</f>
        <v>0</v>
      </c>
      <c r="J162" s="392">
        <f>[2]B!AC2472</f>
        <v>0</v>
      </c>
      <c r="K162" s="392">
        <f>[2]B!AD2472</f>
        <v>0</v>
      </c>
      <c r="L162" s="392">
        <f>[2]B!AE2472</f>
        <v>0</v>
      </c>
      <c r="M162" s="392">
        <f>[2]B!AF2472</f>
        <v>0</v>
      </c>
      <c r="N162" s="392">
        <f>[2]B!AG2472</f>
        <v>0</v>
      </c>
      <c r="O162" s="392">
        <f>[2]B!AH2472</f>
        <v>0</v>
      </c>
      <c r="P162" s="392">
        <f>[2]B!AI2472</f>
        <v>0</v>
      </c>
      <c r="Q162" s="392">
        <f>[2]B!AJ2472</f>
        <v>0</v>
      </c>
      <c r="R162" s="45">
        <f>[2]B!AL2472</f>
        <v>0</v>
      </c>
    </row>
    <row r="163" spans="1:22" x14ac:dyDescent="0.2">
      <c r="A163" s="393">
        <v>1901026</v>
      </c>
      <c r="B163" s="394" t="s">
        <v>240</v>
      </c>
      <c r="C163" s="390">
        <f>[2]B!C2473</f>
        <v>0</v>
      </c>
      <c r="D163" s="390">
        <f>[2]B!D2473</f>
        <v>0</v>
      </c>
      <c r="E163" s="391">
        <f>[2]B!E2473</f>
        <v>0</v>
      </c>
      <c r="F163" s="391">
        <f>[2]B!F2473</f>
        <v>0</v>
      </c>
      <c r="G163" s="391">
        <f>[2]B!G2473</f>
        <v>0</v>
      </c>
      <c r="H163" s="392">
        <f>[2]B!AA2473</f>
        <v>0</v>
      </c>
      <c r="I163" s="392">
        <f>[2]B!AB2473</f>
        <v>0</v>
      </c>
      <c r="J163" s="392">
        <f>[2]B!AC2473</f>
        <v>0</v>
      </c>
      <c r="K163" s="392">
        <f>[2]B!AD2473</f>
        <v>0</v>
      </c>
      <c r="L163" s="392">
        <f>[2]B!AE2473</f>
        <v>0</v>
      </c>
      <c r="M163" s="392">
        <f>[2]B!AF2473</f>
        <v>0</v>
      </c>
      <c r="N163" s="392">
        <f>[2]B!AG2473</f>
        <v>0</v>
      </c>
      <c r="O163" s="392">
        <f>[2]B!AH2473</f>
        <v>0</v>
      </c>
      <c r="P163" s="392">
        <f>[2]B!AI2473</f>
        <v>0</v>
      </c>
      <c r="Q163" s="392">
        <f>[2]B!AJ2473</f>
        <v>0</v>
      </c>
      <c r="R163" s="45">
        <f>[2]B!AL2473</f>
        <v>0</v>
      </c>
    </row>
    <row r="164" spans="1:22" x14ac:dyDescent="0.2">
      <c r="A164" s="393">
        <v>1901126</v>
      </c>
      <c r="B164" s="394" t="s">
        <v>241</v>
      </c>
      <c r="C164" s="390">
        <f>[2]B!C2474</f>
        <v>0</v>
      </c>
      <c r="D164" s="390">
        <f>[2]B!D2474</f>
        <v>0</v>
      </c>
      <c r="E164" s="391">
        <f>[2]B!E2474</f>
        <v>0</v>
      </c>
      <c r="F164" s="391">
        <f>[2]B!F2474</f>
        <v>0</v>
      </c>
      <c r="G164" s="391">
        <f>[2]B!G2474</f>
        <v>0</v>
      </c>
      <c r="H164" s="392">
        <f>[2]B!AA2474</f>
        <v>0</v>
      </c>
      <c r="I164" s="392">
        <f>[2]B!AB2474</f>
        <v>0</v>
      </c>
      <c r="J164" s="392">
        <f>[2]B!AC2474</f>
        <v>0</v>
      </c>
      <c r="K164" s="392">
        <f>[2]B!AD2474</f>
        <v>0</v>
      </c>
      <c r="L164" s="392">
        <f>[2]B!AE2474</f>
        <v>0</v>
      </c>
      <c r="M164" s="392">
        <f>[2]B!AF2474</f>
        <v>0</v>
      </c>
      <c r="N164" s="392">
        <f>[2]B!AG2474</f>
        <v>0</v>
      </c>
      <c r="O164" s="392">
        <f>[2]B!AH2474</f>
        <v>0</v>
      </c>
      <c r="P164" s="392">
        <f>[2]B!AI2474</f>
        <v>0</v>
      </c>
      <c r="Q164" s="392">
        <f>[2]B!AJ2474</f>
        <v>0</v>
      </c>
      <c r="R164" s="45">
        <f>[2]B!AL2474</f>
        <v>0</v>
      </c>
    </row>
    <row r="165" spans="1:22" x14ac:dyDescent="0.2">
      <c r="A165" s="393">
        <v>1901027</v>
      </c>
      <c r="B165" s="394" t="s">
        <v>242</v>
      </c>
      <c r="C165" s="390">
        <f>[2]B!C2475</f>
        <v>0</v>
      </c>
      <c r="D165" s="390">
        <f>[2]B!D2475</f>
        <v>0</v>
      </c>
      <c r="E165" s="391">
        <f>[2]B!E2475</f>
        <v>0</v>
      </c>
      <c r="F165" s="391">
        <f>[2]B!F2475</f>
        <v>0</v>
      </c>
      <c r="G165" s="391">
        <f>[2]B!G2475</f>
        <v>0</v>
      </c>
      <c r="H165" s="392">
        <f>[2]B!AA2475</f>
        <v>0</v>
      </c>
      <c r="I165" s="392">
        <f>[2]B!AB2475</f>
        <v>0</v>
      </c>
      <c r="J165" s="392">
        <f>[2]B!AC2475</f>
        <v>0</v>
      </c>
      <c r="K165" s="392">
        <f>[2]B!AD2475</f>
        <v>0</v>
      </c>
      <c r="L165" s="392">
        <f>[2]B!AE2475</f>
        <v>0</v>
      </c>
      <c r="M165" s="392">
        <f>[2]B!AF2475</f>
        <v>0</v>
      </c>
      <c r="N165" s="392">
        <f>[2]B!AG2475</f>
        <v>0</v>
      </c>
      <c r="O165" s="392">
        <f>[2]B!AH2475</f>
        <v>0</v>
      </c>
      <c r="P165" s="392">
        <f>[2]B!AI2475</f>
        <v>0</v>
      </c>
      <c r="Q165" s="392">
        <f>[2]B!AJ2475</f>
        <v>0</v>
      </c>
      <c r="R165" s="45">
        <f>[2]B!AL2475</f>
        <v>0</v>
      </c>
    </row>
    <row r="166" spans="1:22" x14ac:dyDescent="0.2">
      <c r="A166" s="393">
        <v>1901028</v>
      </c>
      <c r="B166" s="394" t="s">
        <v>243</v>
      </c>
      <c r="C166" s="390">
        <f>[2]B!C2476</f>
        <v>0</v>
      </c>
      <c r="D166" s="390">
        <f>[2]B!D2476</f>
        <v>0</v>
      </c>
      <c r="E166" s="391">
        <f>[2]B!E2476</f>
        <v>0</v>
      </c>
      <c r="F166" s="391">
        <f>[2]B!F2476</f>
        <v>0</v>
      </c>
      <c r="G166" s="391">
        <f>[2]B!G2476</f>
        <v>0</v>
      </c>
      <c r="H166" s="392">
        <f>[2]B!AA2476</f>
        <v>0</v>
      </c>
      <c r="I166" s="392">
        <f>[2]B!AB2476</f>
        <v>0</v>
      </c>
      <c r="J166" s="392">
        <f>[2]B!AC2476</f>
        <v>0</v>
      </c>
      <c r="K166" s="392">
        <f>[2]B!AD2476</f>
        <v>0</v>
      </c>
      <c r="L166" s="392">
        <f>[2]B!AE2476</f>
        <v>0</v>
      </c>
      <c r="M166" s="392">
        <f>[2]B!AF2476</f>
        <v>0</v>
      </c>
      <c r="N166" s="392">
        <f>[2]B!AG2476</f>
        <v>0</v>
      </c>
      <c r="O166" s="392">
        <f>[2]B!AH2476</f>
        <v>0</v>
      </c>
      <c r="P166" s="392">
        <f>[2]B!AI2476</f>
        <v>0</v>
      </c>
      <c r="Q166" s="392">
        <f>[2]B!AJ2476</f>
        <v>0</v>
      </c>
      <c r="R166" s="45">
        <f>[2]B!AL2476</f>
        <v>0</v>
      </c>
    </row>
    <row r="167" spans="1:22" x14ac:dyDescent="0.2">
      <c r="A167" s="395">
        <v>1901029</v>
      </c>
      <c r="B167" s="396" t="s">
        <v>244</v>
      </c>
      <c r="C167" s="390">
        <f>[2]B!C2477</f>
        <v>0</v>
      </c>
      <c r="D167" s="390">
        <f>[2]B!D2477</f>
        <v>0</v>
      </c>
      <c r="E167" s="391">
        <f>[2]B!E2477</f>
        <v>0</v>
      </c>
      <c r="F167" s="391">
        <f>[2]B!F2477</f>
        <v>0</v>
      </c>
      <c r="G167" s="391">
        <f>[2]B!G2477</f>
        <v>0</v>
      </c>
      <c r="H167" s="392">
        <f>[2]B!AA2477</f>
        <v>0</v>
      </c>
      <c r="I167" s="392">
        <f>[2]B!AB2477</f>
        <v>0</v>
      </c>
      <c r="J167" s="392">
        <f>[2]B!AC2477</f>
        <v>0</v>
      </c>
      <c r="K167" s="392">
        <f>[2]B!AD2477</f>
        <v>0</v>
      </c>
      <c r="L167" s="392">
        <f>[2]B!AE2477</f>
        <v>0</v>
      </c>
      <c r="M167" s="392">
        <f>[2]B!AF2477</f>
        <v>0</v>
      </c>
      <c r="N167" s="392">
        <f>[2]B!AG2477</f>
        <v>0</v>
      </c>
      <c r="O167" s="392">
        <f>[2]B!AH2477</f>
        <v>0</v>
      </c>
      <c r="P167" s="392">
        <f>[2]B!AI2477</f>
        <v>0</v>
      </c>
      <c r="Q167" s="392">
        <f>[2]B!AJ2477</f>
        <v>0</v>
      </c>
      <c r="R167" s="45">
        <f>[2]B!AL2477</f>
        <v>0</v>
      </c>
    </row>
    <row r="168" spans="1:22" x14ac:dyDescent="0.2">
      <c r="A168" s="395">
        <v>1901031</v>
      </c>
      <c r="B168" s="396" t="s">
        <v>245</v>
      </c>
      <c r="C168" s="390">
        <f>[2]B!C2478</f>
        <v>0</v>
      </c>
      <c r="D168" s="390">
        <f>[2]B!D2478</f>
        <v>0</v>
      </c>
      <c r="E168" s="391">
        <f>[2]B!E2478</f>
        <v>0</v>
      </c>
      <c r="F168" s="391">
        <f>[2]B!F2478</f>
        <v>0</v>
      </c>
      <c r="G168" s="391">
        <f>[2]B!G2478</f>
        <v>0</v>
      </c>
      <c r="H168" s="392">
        <f>[2]B!AA2478</f>
        <v>0</v>
      </c>
      <c r="I168" s="392">
        <f>[2]B!AB2478</f>
        <v>0</v>
      </c>
      <c r="J168" s="392">
        <f>[2]B!AC2478</f>
        <v>0</v>
      </c>
      <c r="K168" s="392">
        <f>[2]B!AD2478</f>
        <v>0</v>
      </c>
      <c r="L168" s="392">
        <f>[2]B!AE2478</f>
        <v>0</v>
      </c>
      <c r="M168" s="392">
        <f>[2]B!AF2478</f>
        <v>0</v>
      </c>
      <c r="N168" s="392">
        <f>[2]B!AG2478</f>
        <v>0</v>
      </c>
      <c r="O168" s="392">
        <f>[2]B!AH2478</f>
        <v>0</v>
      </c>
      <c r="P168" s="392">
        <f>[2]B!AI2478</f>
        <v>0</v>
      </c>
      <c r="Q168" s="392">
        <f>[2]B!AJ2478</f>
        <v>0</v>
      </c>
      <c r="R168" s="45">
        <f>[2]B!AL2478</f>
        <v>0</v>
      </c>
    </row>
    <row r="169" spans="1:22" x14ac:dyDescent="0.2">
      <c r="A169" s="395" t="s">
        <v>246</v>
      </c>
      <c r="B169" s="396" t="s">
        <v>247</v>
      </c>
      <c r="C169" s="390">
        <f>[2]B!C2479</f>
        <v>0</v>
      </c>
      <c r="D169" s="390">
        <f>[2]B!D2479</f>
        <v>0</v>
      </c>
      <c r="E169" s="391">
        <f>[2]B!E2479</f>
        <v>0</v>
      </c>
      <c r="F169" s="391">
        <f>[2]B!F2479</f>
        <v>0</v>
      </c>
      <c r="G169" s="391">
        <f>[2]B!G2479</f>
        <v>0</v>
      </c>
      <c r="H169" s="392">
        <f>[2]B!AA2479</f>
        <v>0</v>
      </c>
      <c r="I169" s="392">
        <f>[2]B!AB2479</f>
        <v>0</v>
      </c>
      <c r="J169" s="392">
        <f>[2]B!AC2479</f>
        <v>0</v>
      </c>
      <c r="K169" s="392">
        <f>[2]B!AD2479</f>
        <v>0</v>
      </c>
      <c r="L169" s="392">
        <f>[2]B!AE2479</f>
        <v>0</v>
      </c>
      <c r="M169" s="392">
        <f>[2]B!AF2479</f>
        <v>0</v>
      </c>
      <c r="N169" s="392">
        <f>[2]B!AG2479</f>
        <v>0</v>
      </c>
      <c r="O169" s="392">
        <f>[2]B!AH2479</f>
        <v>0</v>
      </c>
      <c r="P169" s="392">
        <f>[2]B!AI2479</f>
        <v>0</v>
      </c>
      <c r="Q169" s="392">
        <f>[2]B!AJ2479</f>
        <v>0</v>
      </c>
      <c r="R169" s="45">
        <f>[2]B!AL2479</f>
        <v>0</v>
      </c>
    </row>
    <row r="170" spans="1:22" x14ac:dyDescent="0.2">
      <c r="A170" s="397">
        <v>1901033</v>
      </c>
      <c r="B170" s="398" t="s">
        <v>248</v>
      </c>
      <c r="C170" s="390">
        <f>[2]B!C2480</f>
        <v>0</v>
      </c>
      <c r="D170" s="390">
        <f>[2]B!D2480</f>
        <v>0</v>
      </c>
      <c r="E170" s="391">
        <f>[2]B!E2480</f>
        <v>0</v>
      </c>
      <c r="F170" s="391">
        <f>[2]B!F2480</f>
        <v>0</v>
      </c>
      <c r="G170" s="391">
        <f>[2]B!G2480</f>
        <v>0</v>
      </c>
      <c r="H170" s="392">
        <f>[2]B!AA2480</f>
        <v>0</v>
      </c>
      <c r="I170" s="392">
        <f>[2]B!AB2480</f>
        <v>0</v>
      </c>
      <c r="J170" s="392">
        <f>[2]B!AC2480</f>
        <v>0</v>
      </c>
      <c r="K170" s="392">
        <f>[2]B!AD2480</f>
        <v>0</v>
      </c>
      <c r="L170" s="392">
        <f>[2]B!AE2480</f>
        <v>0</v>
      </c>
      <c r="M170" s="392">
        <f>[2]B!AF2480</f>
        <v>0</v>
      </c>
      <c r="N170" s="392">
        <f>[2]B!AG2480</f>
        <v>0</v>
      </c>
      <c r="O170" s="392">
        <f>[2]B!AH2480</f>
        <v>0</v>
      </c>
      <c r="P170" s="392">
        <f>[2]B!AI2480</f>
        <v>0</v>
      </c>
      <c r="Q170" s="392">
        <f>[2]B!AJ2480</f>
        <v>0</v>
      </c>
      <c r="R170" s="234">
        <f>[2]B!AL2480</f>
        <v>0</v>
      </c>
    </row>
    <row r="171" spans="1:22" s="154" customFormat="1" x14ac:dyDescent="0.2">
      <c r="A171" s="662" t="s">
        <v>157</v>
      </c>
      <c r="B171" s="663"/>
      <c r="C171" s="399">
        <f>SUM(C160:C170)</f>
        <v>110</v>
      </c>
      <c r="D171" s="399">
        <f t="shared" ref="D171:Q171" si="5">SUM(D160:D170)</f>
        <v>110</v>
      </c>
      <c r="E171" s="399">
        <f t="shared" si="5"/>
        <v>110</v>
      </c>
      <c r="F171" s="399">
        <f t="shared" si="5"/>
        <v>0</v>
      </c>
      <c r="G171" s="399">
        <f t="shared" si="5"/>
        <v>0</v>
      </c>
      <c r="H171" s="399">
        <f t="shared" si="5"/>
        <v>110</v>
      </c>
      <c r="I171" s="399">
        <f t="shared" si="5"/>
        <v>0</v>
      </c>
      <c r="J171" s="399">
        <f t="shared" si="5"/>
        <v>0</v>
      </c>
      <c r="K171" s="399">
        <f t="shared" si="5"/>
        <v>0</v>
      </c>
      <c r="L171" s="399">
        <f t="shared" si="5"/>
        <v>0</v>
      </c>
      <c r="M171" s="399">
        <f t="shared" si="5"/>
        <v>0</v>
      </c>
      <c r="N171" s="399">
        <f t="shared" si="5"/>
        <v>0</v>
      </c>
      <c r="O171" s="399">
        <f t="shared" si="5"/>
        <v>0</v>
      </c>
      <c r="P171" s="399">
        <f t="shared" si="5"/>
        <v>0</v>
      </c>
      <c r="Q171" s="399">
        <f t="shared" si="5"/>
        <v>0</v>
      </c>
      <c r="R171" s="399">
        <f>SUM(R160:R170)</f>
        <v>5830000</v>
      </c>
      <c r="S171" s="5"/>
      <c r="T171" s="5"/>
    </row>
    <row r="172" spans="1:22" x14ac:dyDescent="0.2">
      <c r="A172" s="754" t="s">
        <v>249</v>
      </c>
      <c r="B172" s="754"/>
      <c r="C172" s="236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238"/>
      <c r="O172" s="383"/>
      <c r="P172" s="383"/>
      <c r="R172" s="239"/>
    </row>
    <row r="173" spans="1:22" ht="14.25" customHeight="1" x14ac:dyDescent="0.2">
      <c r="A173" s="575" t="s">
        <v>250</v>
      </c>
      <c r="B173" s="650"/>
      <c r="C173" s="653" t="s">
        <v>5</v>
      </c>
      <c r="D173" s="599" t="s">
        <v>175</v>
      </c>
      <c r="E173" s="657" t="s">
        <v>251</v>
      </c>
      <c r="F173" s="657"/>
      <c r="G173" s="657"/>
      <c r="H173" s="657"/>
      <c r="I173" s="657"/>
      <c r="J173" s="658"/>
      <c r="K173" s="659" t="s">
        <v>252</v>
      </c>
      <c r="L173" s="669" t="s">
        <v>170</v>
      </c>
      <c r="M173" s="670"/>
      <c r="N173" s="671"/>
      <c r="O173" s="621" t="s">
        <v>171</v>
      </c>
      <c r="P173" s="755" t="s">
        <v>172</v>
      </c>
      <c r="Q173" s="756"/>
      <c r="R173" s="593" t="s">
        <v>173</v>
      </c>
      <c r="S173" s="596" t="s">
        <v>253</v>
      </c>
      <c r="T173" s="596" t="s">
        <v>254</v>
      </c>
      <c r="U173" s="596" t="s">
        <v>255</v>
      </c>
      <c r="V173" s="596" t="s">
        <v>7</v>
      </c>
    </row>
    <row r="174" spans="1:22" x14ac:dyDescent="0.2">
      <c r="A174" s="577"/>
      <c r="B174" s="651"/>
      <c r="C174" s="654"/>
      <c r="D174" s="656"/>
      <c r="E174" s="666" t="s">
        <v>256</v>
      </c>
      <c r="F174" s="667"/>
      <c r="G174" s="667"/>
      <c r="H174" s="667" t="s">
        <v>257</v>
      </c>
      <c r="I174" s="667"/>
      <c r="J174" s="667"/>
      <c r="K174" s="660"/>
      <c r="L174" s="672"/>
      <c r="M174" s="673"/>
      <c r="N174" s="674"/>
      <c r="O174" s="622"/>
      <c r="P174" s="757"/>
      <c r="Q174" s="758"/>
      <c r="R174" s="594"/>
      <c r="S174" s="597"/>
      <c r="T174" s="597"/>
      <c r="U174" s="597"/>
      <c r="V174" s="597"/>
    </row>
    <row r="175" spans="1:22" ht="38.25" x14ac:dyDescent="0.2">
      <c r="A175" s="579"/>
      <c r="B175" s="652"/>
      <c r="C175" s="655"/>
      <c r="D175" s="600"/>
      <c r="E175" s="240" t="s">
        <v>186</v>
      </c>
      <c r="F175" s="241" t="s">
        <v>187</v>
      </c>
      <c r="G175" s="538" t="s">
        <v>236</v>
      </c>
      <c r="H175" s="240" t="s">
        <v>186</v>
      </c>
      <c r="I175" s="241" t="s">
        <v>187</v>
      </c>
      <c r="J175" s="538" t="s">
        <v>236</v>
      </c>
      <c r="K175" s="661"/>
      <c r="L175" s="531" t="s">
        <v>181</v>
      </c>
      <c r="M175" s="532" t="s">
        <v>182</v>
      </c>
      <c r="N175" s="533" t="s">
        <v>183</v>
      </c>
      <c r="O175" s="623"/>
      <c r="P175" s="541" t="s">
        <v>184</v>
      </c>
      <c r="Q175" s="542" t="s">
        <v>185</v>
      </c>
      <c r="R175" s="595"/>
      <c r="S175" s="665"/>
      <c r="T175" s="665"/>
      <c r="U175" s="665"/>
      <c r="V175" s="665"/>
    </row>
    <row r="176" spans="1:22" x14ac:dyDescent="0.2">
      <c r="A176" s="248" t="s">
        <v>258</v>
      </c>
      <c r="B176" s="249" t="s">
        <v>259</v>
      </c>
      <c r="C176" s="250">
        <f>[2]B!$C$1412</f>
        <v>5</v>
      </c>
      <c r="D176" s="401">
        <f>[2]B!H1412</f>
        <v>5</v>
      </c>
      <c r="E176" s="402">
        <f>[2]B!I1412</f>
        <v>5</v>
      </c>
      <c r="F176" s="402">
        <f>[2]B!J1412</f>
        <v>0</v>
      </c>
      <c r="G176" s="402">
        <f>[2]B!K1412</f>
        <v>0</v>
      </c>
      <c r="H176" s="402">
        <f>[2]B!L1412</f>
        <v>0</v>
      </c>
      <c r="I176" s="402">
        <f>[2]B!M1412</f>
        <v>0</v>
      </c>
      <c r="J176" s="402">
        <f>[2]B!N1412</f>
        <v>0</v>
      </c>
      <c r="K176" s="403"/>
      <c r="L176" s="402">
        <f>[2]B!AD1412</f>
        <v>0</v>
      </c>
      <c r="M176" s="402">
        <f>[2]B!AE1412</f>
        <v>0</v>
      </c>
      <c r="N176" s="402">
        <f>[2]B!AF1412</f>
        <v>0</v>
      </c>
      <c r="O176" s="402">
        <f>[2]B!AG1412</f>
        <v>0</v>
      </c>
      <c r="P176" s="402">
        <f>[2]B!AH1412</f>
        <v>0</v>
      </c>
      <c r="Q176" s="402">
        <f>[2]B!AI1412</f>
        <v>0</v>
      </c>
      <c r="R176" s="402">
        <f>[2]B!AJ1412</f>
        <v>0</v>
      </c>
      <c r="S176" s="17">
        <f>[2]B!$I$1412</f>
        <v>5</v>
      </c>
      <c r="T176" s="17">
        <f>[2]B!$L$1412</f>
        <v>0</v>
      </c>
      <c r="U176" s="253"/>
      <c r="V176" s="144">
        <f>[2]B!AL1412</f>
        <v>952200</v>
      </c>
    </row>
    <row r="177" spans="1:22" x14ac:dyDescent="0.2">
      <c r="A177" s="254" t="s">
        <v>260</v>
      </c>
      <c r="B177" s="255" t="s">
        <v>261</v>
      </c>
      <c r="C177" s="401">
        <f>[2]B!C1547</f>
        <v>95</v>
      </c>
      <c r="D177" s="401">
        <f>[2]B!H1547</f>
        <v>72</v>
      </c>
      <c r="E177" s="404">
        <f>[2]B!I1547</f>
        <v>59</v>
      </c>
      <c r="F177" s="404">
        <f>[2]B!J1547</f>
        <v>13</v>
      </c>
      <c r="G177" s="404">
        <f>[2]B!K1547</f>
        <v>1</v>
      </c>
      <c r="H177" s="404">
        <f>[2]B!L1547</f>
        <v>22</v>
      </c>
      <c r="I177" s="404">
        <f>[2]B!M1547</f>
        <v>0</v>
      </c>
      <c r="J177" s="404">
        <f>[2]B!N1547</f>
        <v>0</v>
      </c>
      <c r="K177" s="404">
        <v>50</v>
      </c>
      <c r="L177" s="404">
        <f>[2]B!AD1547</f>
        <v>0</v>
      </c>
      <c r="M177" s="404">
        <f>[2]B!AE1547</f>
        <v>0</v>
      </c>
      <c r="N177" s="404">
        <f>[2]B!AF1547</f>
        <v>0</v>
      </c>
      <c r="O177" s="404">
        <f>[2]B!AG1547</f>
        <v>139</v>
      </c>
      <c r="P177" s="404">
        <f>[2]B!AH1547</f>
        <v>0</v>
      </c>
      <c r="Q177" s="404">
        <f>[2]B!AI1547</f>
        <v>0</v>
      </c>
      <c r="R177" s="404">
        <f>[2]B!AJ1547</f>
        <v>0</v>
      </c>
      <c r="S177" s="17">
        <f>[2]B!$I$1547</f>
        <v>59</v>
      </c>
      <c r="T177" s="17">
        <f>[2]B!$L$1547</f>
        <v>22</v>
      </c>
      <c r="U177" s="253"/>
      <c r="V177" s="144">
        <f>[2]B!$AL$1547</f>
        <v>14699220</v>
      </c>
    </row>
    <row r="178" spans="1:22" x14ac:dyDescent="0.2">
      <c r="A178" s="254" t="s">
        <v>193</v>
      </c>
      <c r="B178" s="255" t="s">
        <v>262</v>
      </c>
      <c r="C178" s="401">
        <f>[2]B!C1728</f>
        <v>48</v>
      </c>
      <c r="D178" s="401">
        <f>[2]B!H1728</f>
        <v>38</v>
      </c>
      <c r="E178" s="404">
        <f>[2]B!I1728</f>
        <v>21</v>
      </c>
      <c r="F178" s="404">
        <f>[2]B!J1728</f>
        <v>17</v>
      </c>
      <c r="G178" s="404">
        <f>[2]B!K1728</f>
        <v>2</v>
      </c>
      <c r="H178" s="404">
        <f>[2]B!L1728</f>
        <v>3</v>
      </c>
      <c r="I178" s="404">
        <f>[2]B!M1728</f>
        <v>4</v>
      </c>
      <c r="J178" s="404">
        <f>[2]B!N1728</f>
        <v>1</v>
      </c>
      <c r="K178" s="404">
        <v>19</v>
      </c>
      <c r="L178" s="404">
        <f>[2]B!AD1728</f>
        <v>0</v>
      </c>
      <c r="M178" s="404">
        <f>[2]B!AE1728</f>
        <v>0</v>
      </c>
      <c r="N178" s="404">
        <f>[2]B!AF1728</f>
        <v>0</v>
      </c>
      <c r="O178" s="404">
        <f>[2]B!AG1728</f>
        <v>0</v>
      </c>
      <c r="P178" s="404">
        <f>[2]B!AH1728</f>
        <v>0</v>
      </c>
      <c r="Q178" s="404">
        <f>[2]B!AI1728</f>
        <v>0</v>
      </c>
      <c r="R178" s="404">
        <f>[2]B!AJ1728</f>
        <v>0</v>
      </c>
      <c r="S178" s="17">
        <f>[2]B!$I$1728</f>
        <v>21</v>
      </c>
      <c r="T178" s="17">
        <f>[2]B!$L$1728</f>
        <v>3</v>
      </c>
      <c r="U178" s="253"/>
      <c r="V178" s="144">
        <f>[2]B!AL1728</f>
        <v>2393600</v>
      </c>
    </row>
    <row r="179" spans="1:22" x14ac:dyDescent="0.2">
      <c r="A179" s="254" t="s">
        <v>195</v>
      </c>
      <c r="B179" s="255" t="s">
        <v>263</v>
      </c>
      <c r="C179" s="401">
        <f>[2]B!C1792</f>
        <v>11</v>
      </c>
      <c r="D179" s="401">
        <f>[2]B!H1792</f>
        <v>8</v>
      </c>
      <c r="E179" s="404">
        <f>[2]B!I1792</f>
        <v>6</v>
      </c>
      <c r="F179" s="404">
        <f>[2]B!J1792</f>
        <v>2</v>
      </c>
      <c r="G179" s="404">
        <f>[2]B!K1792</f>
        <v>0</v>
      </c>
      <c r="H179" s="404">
        <f>[2]B!L1792</f>
        <v>3</v>
      </c>
      <c r="I179" s="404">
        <f>[2]B!M1792</f>
        <v>0</v>
      </c>
      <c r="J179" s="404">
        <f>[2]B!N1792</f>
        <v>0</v>
      </c>
      <c r="K179" s="404">
        <v>1</v>
      </c>
      <c r="L179" s="404">
        <f>[2]B!AD1792</f>
        <v>0</v>
      </c>
      <c r="M179" s="404">
        <f>[2]B!AE1792</f>
        <v>0</v>
      </c>
      <c r="N179" s="404">
        <f>[2]B!AF1792</f>
        <v>0</v>
      </c>
      <c r="O179" s="404">
        <f>[2]B!AG1792</f>
        <v>0</v>
      </c>
      <c r="P179" s="404">
        <f>[2]B!AH1792</f>
        <v>0</v>
      </c>
      <c r="Q179" s="404">
        <f>[2]B!AI1792</f>
        <v>0</v>
      </c>
      <c r="R179" s="404">
        <f>[2]B!AJ1792</f>
        <v>0</v>
      </c>
      <c r="S179" s="17">
        <f>[2]B!$I$1792</f>
        <v>6</v>
      </c>
      <c r="T179" s="17">
        <f>[2]B!$L$1792</f>
        <v>3</v>
      </c>
      <c r="U179" s="253"/>
      <c r="V179" s="144">
        <f>[2]B!AL1792</f>
        <v>1388230</v>
      </c>
    </row>
    <row r="180" spans="1:22" x14ac:dyDescent="0.2">
      <c r="A180" s="254" t="s">
        <v>197</v>
      </c>
      <c r="B180" s="255" t="s">
        <v>264</v>
      </c>
      <c r="C180" s="401">
        <f>[2]B!C1866</f>
        <v>60</v>
      </c>
      <c r="D180" s="401">
        <f>[2]B!H1866</f>
        <v>52</v>
      </c>
      <c r="E180" s="404">
        <f>[2]B!I1866</f>
        <v>48</v>
      </c>
      <c r="F180" s="404">
        <f>[2]B!J1866</f>
        <v>4</v>
      </c>
      <c r="G180" s="404">
        <f>[2]B!K1866</f>
        <v>0</v>
      </c>
      <c r="H180" s="404">
        <f>[2]B!L1866</f>
        <v>8</v>
      </c>
      <c r="I180" s="404">
        <f>[2]B!M1866</f>
        <v>0</v>
      </c>
      <c r="J180" s="404">
        <f>[2]B!N1866</f>
        <v>0</v>
      </c>
      <c r="K180" s="404">
        <v>41</v>
      </c>
      <c r="L180" s="404">
        <f>[2]B!AD1866</f>
        <v>0</v>
      </c>
      <c r="M180" s="404">
        <f>[2]B!AE1866</f>
        <v>0</v>
      </c>
      <c r="N180" s="404">
        <f>[2]B!AF1866</f>
        <v>0</v>
      </c>
      <c r="O180" s="404">
        <f>[2]B!AG1866</f>
        <v>0</v>
      </c>
      <c r="P180" s="404">
        <f>[2]B!AH1866</f>
        <v>0</v>
      </c>
      <c r="Q180" s="404">
        <f>[2]B!AI1866</f>
        <v>0</v>
      </c>
      <c r="R180" s="404">
        <f>[2]B!AJ1866</f>
        <v>0</v>
      </c>
      <c r="S180" s="17">
        <f>[2]B!$I$1866</f>
        <v>48</v>
      </c>
      <c r="T180" s="17">
        <f>[2]B!$L$1866</f>
        <v>8</v>
      </c>
      <c r="U180" s="253"/>
      <c r="V180" s="144">
        <f>[2]B!AL1866</f>
        <v>4326470</v>
      </c>
    </row>
    <row r="181" spans="1:22" x14ac:dyDescent="0.2">
      <c r="A181" s="254" t="s">
        <v>265</v>
      </c>
      <c r="B181" s="255" t="s">
        <v>266</v>
      </c>
      <c r="C181" s="401">
        <f>[2]B!C1909</f>
        <v>49</v>
      </c>
      <c r="D181" s="401">
        <f>[2]B!H1909</f>
        <v>44</v>
      </c>
      <c r="E181" s="404">
        <f>[2]B!I1909</f>
        <v>44</v>
      </c>
      <c r="F181" s="404">
        <f>[2]B!J1909</f>
        <v>0</v>
      </c>
      <c r="G181" s="404">
        <f>[2]B!K1909</f>
        <v>0</v>
      </c>
      <c r="H181" s="404">
        <f>[2]B!L1909</f>
        <v>3</v>
      </c>
      <c r="I181" s="404">
        <f>[2]B!M1909</f>
        <v>2</v>
      </c>
      <c r="J181" s="404">
        <f>[2]B!N1909</f>
        <v>0</v>
      </c>
      <c r="K181" s="404">
        <v>49</v>
      </c>
      <c r="L181" s="404">
        <f>[2]B!AD1909</f>
        <v>0</v>
      </c>
      <c r="M181" s="404">
        <f>[2]B!AE1909</f>
        <v>0</v>
      </c>
      <c r="N181" s="404">
        <f>[2]B!AF1909</f>
        <v>0</v>
      </c>
      <c r="O181" s="404">
        <f>[2]B!AG1909</f>
        <v>0</v>
      </c>
      <c r="P181" s="404">
        <f>[2]B!AH1909</f>
        <v>0</v>
      </c>
      <c r="Q181" s="404">
        <f>[2]B!AI1909</f>
        <v>0</v>
      </c>
      <c r="R181" s="404">
        <f>[2]B!AJ1909</f>
        <v>0</v>
      </c>
      <c r="S181" s="17">
        <f>[2]B!$I$1909</f>
        <v>44</v>
      </c>
      <c r="T181" s="17">
        <f>[2]B!$L$1909</f>
        <v>3</v>
      </c>
      <c r="U181" s="253"/>
      <c r="V181" s="144">
        <f>[2]B!AL1909</f>
        <v>2725440</v>
      </c>
    </row>
    <row r="182" spans="1:22" x14ac:dyDescent="0.2">
      <c r="A182" s="254" t="s">
        <v>204</v>
      </c>
      <c r="B182" s="255" t="s">
        <v>267</v>
      </c>
      <c r="C182" s="405">
        <f>[2]B!C2068</f>
        <v>10</v>
      </c>
      <c r="D182" s="405">
        <f>[2]B!H2068</f>
        <v>8</v>
      </c>
      <c r="E182" s="404">
        <f>[2]B!I2068</f>
        <v>3</v>
      </c>
      <c r="F182" s="404">
        <f>[2]B!J2068</f>
        <v>5</v>
      </c>
      <c r="G182" s="404">
        <f>[2]B!K2068</f>
        <v>0</v>
      </c>
      <c r="H182" s="404">
        <f>[2]B!L2068</f>
        <v>0</v>
      </c>
      <c r="I182" s="404">
        <f>[2]B!M2068</f>
        <v>2</v>
      </c>
      <c r="J182" s="404">
        <f>[2]B!N2068</f>
        <v>0</v>
      </c>
      <c r="K182" s="404">
        <v>0</v>
      </c>
      <c r="L182" s="404">
        <f>[2]B!AD2068</f>
        <v>0</v>
      </c>
      <c r="M182" s="404">
        <f>[2]B!AE2068</f>
        <v>0</v>
      </c>
      <c r="N182" s="404">
        <f>[2]B!AF2068</f>
        <v>0</v>
      </c>
      <c r="O182" s="404">
        <f>[2]B!AG2068</f>
        <v>0</v>
      </c>
      <c r="P182" s="404">
        <f>[2]B!AH2068</f>
        <v>0</v>
      </c>
      <c r="Q182" s="404">
        <f>[2]B!AI2068</f>
        <v>0</v>
      </c>
      <c r="R182" s="404">
        <f>[2]B!AJ2068</f>
        <v>0</v>
      </c>
      <c r="S182" s="17">
        <f>[2]B!$I$2068</f>
        <v>3</v>
      </c>
      <c r="T182" s="17">
        <f>[2]B!$L$2068</f>
        <v>0</v>
      </c>
      <c r="U182" s="253"/>
      <c r="V182" s="144">
        <f>[2]B!AL2068</f>
        <v>4764810</v>
      </c>
    </row>
    <row r="183" spans="1:22" x14ac:dyDescent="0.2">
      <c r="A183" s="254" t="s">
        <v>268</v>
      </c>
      <c r="B183" s="255" t="s">
        <v>269</v>
      </c>
      <c r="C183" s="405">
        <f>[2]B!C2170</f>
        <v>8</v>
      </c>
      <c r="D183" s="405">
        <f>[2]B!H2170</f>
        <v>5</v>
      </c>
      <c r="E183" s="404">
        <f>[2]B!I2170</f>
        <v>5</v>
      </c>
      <c r="F183" s="404">
        <f>[2]B!J2170</f>
        <v>0</v>
      </c>
      <c r="G183" s="404">
        <f>[2]B!K2170</f>
        <v>0</v>
      </c>
      <c r="H183" s="404">
        <f>[2]B!L2170</f>
        <v>3</v>
      </c>
      <c r="I183" s="404">
        <f>[2]B!M2170</f>
        <v>0</v>
      </c>
      <c r="J183" s="404">
        <f>[2]B!N2170</f>
        <v>0</v>
      </c>
      <c r="K183" s="404">
        <v>0</v>
      </c>
      <c r="L183" s="404">
        <f>[2]B!AD2170</f>
        <v>0</v>
      </c>
      <c r="M183" s="404">
        <f>[2]B!AE2170</f>
        <v>0</v>
      </c>
      <c r="N183" s="404">
        <f>[2]B!AF2170</f>
        <v>0</v>
      </c>
      <c r="O183" s="404">
        <f>[2]B!AG2170</f>
        <v>0</v>
      </c>
      <c r="P183" s="404">
        <f>[2]B!AH2170</f>
        <v>0</v>
      </c>
      <c r="Q183" s="404">
        <f>[2]B!AI2170</f>
        <v>0</v>
      </c>
      <c r="R183" s="404">
        <f>[2]B!AJ2170</f>
        <v>0</v>
      </c>
      <c r="S183" s="17">
        <f>[2]B!$I$2170</f>
        <v>5</v>
      </c>
      <c r="T183" s="17">
        <f>[2]B!$L$2170</f>
        <v>3</v>
      </c>
      <c r="U183" s="253"/>
      <c r="V183" s="144">
        <f>[2]B!AL2170</f>
        <v>2163030</v>
      </c>
    </row>
    <row r="184" spans="1:22" x14ac:dyDescent="0.2">
      <c r="A184" s="254" t="s">
        <v>270</v>
      </c>
      <c r="B184" s="255" t="s">
        <v>271</v>
      </c>
      <c r="C184" s="405">
        <f>[2]B!C2398</f>
        <v>254</v>
      </c>
      <c r="D184" s="405">
        <f>[2]B!H2398</f>
        <v>214</v>
      </c>
      <c r="E184" s="404">
        <f>[2]B!I2398</f>
        <v>166</v>
      </c>
      <c r="F184" s="404">
        <f>[2]B!J2398</f>
        <v>48</v>
      </c>
      <c r="G184" s="404">
        <f>[2]B!K2398</f>
        <v>5</v>
      </c>
      <c r="H184" s="404">
        <f>[2]B!L2398</f>
        <v>29</v>
      </c>
      <c r="I184" s="404">
        <f>[2]B!M2398</f>
        <v>6</v>
      </c>
      <c r="J184" s="404">
        <f>[2]B!N2398</f>
        <v>0</v>
      </c>
      <c r="K184" s="406"/>
      <c r="L184" s="404">
        <f>[2]B!AD2398</f>
        <v>0</v>
      </c>
      <c r="M184" s="404">
        <f>[2]B!AE2398</f>
        <v>0</v>
      </c>
      <c r="N184" s="404">
        <f>[2]B!AF2398</f>
        <v>0</v>
      </c>
      <c r="O184" s="404">
        <f>[2]B!AG2398</f>
        <v>0</v>
      </c>
      <c r="P184" s="404">
        <f>[2]B!AH2398</f>
        <v>0</v>
      </c>
      <c r="Q184" s="404">
        <f>[2]B!AI2398</f>
        <v>0</v>
      </c>
      <c r="R184" s="404">
        <f>[2]B!AJ2398</f>
        <v>0</v>
      </c>
      <c r="S184" s="17">
        <f>[2]B!$I$2398</f>
        <v>166</v>
      </c>
      <c r="T184" s="17">
        <f>[2]B!$L$2398</f>
        <v>29</v>
      </c>
      <c r="U184" s="253"/>
      <c r="V184" s="144">
        <f>[2]B!AL2398</f>
        <v>53395760</v>
      </c>
    </row>
    <row r="185" spans="1:22" x14ac:dyDescent="0.2">
      <c r="A185" s="254" t="s">
        <v>272</v>
      </c>
      <c r="B185" s="255" t="s">
        <v>273</v>
      </c>
      <c r="C185" s="401">
        <f>[2]B!C2438</f>
        <v>9</v>
      </c>
      <c r="D185" s="401">
        <f>[2]B!H2438</f>
        <v>7</v>
      </c>
      <c r="E185" s="404">
        <f>[2]B!I2438</f>
        <v>3</v>
      </c>
      <c r="F185" s="404">
        <f>[2]B!J2438</f>
        <v>4</v>
      </c>
      <c r="G185" s="404">
        <f>[2]B!K2438</f>
        <v>0</v>
      </c>
      <c r="H185" s="404">
        <f>[2]B!L2438</f>
        <v>0</v>
      </c>
      <c r="I185" s="404">
        <f>[2]B!M2438</f>
        <v>2</v>
      </c>
      <c r="J185" s="404">
        <f>[2]B!N2438</f>
        <v>0</v>
      </c>
      <c r="K185" s="404">
        <v>2</v>
      </c>
      <c r="L185" s="404">
        <f>[2]B!AD2438</f>
        <v>0</v>
      </c>
      <c r="M185" s="404">
        <f>[2]B!AE2438</f>
        <v>0</v>
      </c>
      <c r="N185" s="404">
        <f>[2]B!AF2438</f>
        <v>0</v>
      </c>
      <c r="O185" s="404">
        <f>[2]B!AG2438</f>
        <v>0</v>
      </c>
      <c r="P185" s="404">
        <f>[2]B!AH2438</f>
        <v>0</v>
      </c>
      <c r="Q185" s="404">
        <f>[2]B!AI2438</f>
        <v>0</v>
      </c>
      <c r="R185" s="404">
        <f>[2]B!AJ2438</f>
        <v>0</v>
      </c>
      <c r="S185" s="17">
        <f>[2]B!$I$2438</f>
        <v>3</v>
      </c>
      <c r="T185" s="17">
        <f>[2]B!$L$2438</f>
        <v>0</v>
      </c>
      <c r="U185" s="253"/>
      <c r="V185" s="144">
        <f>[2]B!AL2438</f>
        <v>283650</v>
      </c>
    </row>
    <row r="186" spans="1:22" x14ac:dyDescent="0.2">
      <c r="A186" s="254" t="s">
        <v>274</v>
      </c>
      <c r="B186" s="255" t="s">
        <v>275</v>
      </c>
      <c r="C186" s="401">
        <f>[2]B!C2561</f>
        <v>74</v>
      </c>
      <c r="D186" s="401">
        <f>[2]B!H2561</f>
        <v>65</v>
      </c>
      <c r="E186" s="404">
        <f>[2]B!I2561</f>
        <v>43</v>
      </c>
      <c r="F186" s="404">
        <f>[2]B!J2561</f>
        <v>22</v>
      </c>
      <c r="G186" s="404">
        <f>[2]B!K2561</f>
        <v>2</v>
      </c>
      <c r="H186" s="404">
        <f>[2]B!L2561</f>
        <v>4</v>
      </c>
      <c r="I186" s="404">
        <f>[2]B!M2561</f>
        <v>3</v>
      </c>
      <c r="J186" s="404">
        <f>[2]B!N2561</f>
        <v>0</v>
      </c>
      <c r="K186" s="402">
        <v>0</v>
      </c>
      <c r="L186" s="404">
        <f>[2]B!AD2561</f>
        <v>0</v>
      </c>
      <c r="M186" s="404">
        <f>[2]B!AE2561</f>
        <v>0</v>
      </c>
      <c r="N186" s="404">
        <f>[2]B!AF2561</f>
        <v>0</v>
      </c>
      <c r="O186" s="404">
        <f>[2]B!AG2561</f>
        <v>0</v>
      </c>
      <c r="P186" s="404">
        <f>[2]B!AH2561</f>
        <v>0</v>
      </c>
      <c r="Q186" s="404">
        <f>[2]B!AI2561</f>
        <v>0</v>
      </c>
      <c r="R186" s="404">
        <f>[2]B!AJ2561</f>
        <v>0</v>
      </c>
      <c r="S186" s="17">
        <f>[2]B!$I$2561</f>
        <v>43</v>
      </c>
      <c r="T186" s="17">
        <f>[2]B!$L$2561</f>
        <v>4</v>
      </c>
      <c r="U186" s="253"/>
      <c r="V186" s="144">
        <f>[2]B!AL2561</f>
        <v>10645360</v>
      </c>
    </row>
    <row r="187" spans="1:22" x14ac:dyDescent="0.2">
      <c r="A187" s="254" t="s">
        <v>276</v>
      </c>
      <c r="B187" s="255" t="s">
        <v>277</v>
      </c>
      <c r="C187" s="401">
        <f>[2]B!C2600</f>
        <v>17</v>
      </c>
      <c r="D187" s="401">
        <f>[2]B!H2600</f>
        <v>16</v>
      </c>
      <c r="E187" s="404">
        <f>[2]B!I2600</f>
        <v>11</v>
      </c>
      <c r="F187" s="404">
        <f>[2]B!J2600</f>
        <v>5</v>
      </c>
      <c r="G187" s="404">
        <f>[2]B!K2600</f>
        <v>0</v>
      </c>
      <c r="H187" s="404">
        <f>[2]B!L2600</f>
        <v>0</v>
      </c>
      <c r="I187" s="404">
        <f>[2]B!M2600</f>
        <v>1</v>
      </c>
      <c r="J187" s="404">
        <f>[2]B!N2600</f>
        <v>0</v>
      </c>
      <c r="K187" s="402">
        <v>0</v>
      </c>
      <c r="L187" s="404">
        <f>[2]B!AD2600</f>
        <v>0</v>
      </c>
      <c r="M187" s="404">
        <f>[2]B!AE2600</f>
        <v>0</v>
      </c>
      <c r="N187" s="404">
        <f>[2]B!AF2600</f>
        <v>0</v>
      </c>
      <c r="O187" s="404">
        <f>[2]B!AG2600</f>
        <v>0</v>
      </c>
      <c r="P187" s="404">
        <f>[2]B!AH2600</f>
        <v>0</v>
      </c>
      <c r="Q187" s="404">
        <f>[2]B!AI2600</f>
        <v>0</v>
      </c>
      <c r="R187" s="404">
        <f>[2]B!AJ2600</f>
        <v>0</v>
      </c>
      <c r="S187" s="17">
        <f>[2]B!$I$2600</f>
        <v>11</v>
      </c>
      <c r="T187" s="17">
        <f>[2]B!$L$2600</f>
        <v>0</v>
      </c>
      <c r="U187" s="253"/>
      <c r="V187" s="144">
        <f>[2]B!AL2600</f>
        <v>3279860</v>
      </c>
    </row>
    <row r="188" spans="1:22" x14ac:dyDescent="0.2">
      <c r="A188" s="254" t="s">
        <v>278</v>
      </c>
      <c r="B188" s="255" t="s">
        <v>279</v>
      </c>
      <c r="C188" s="401">
        <f>[2]B!C2640</f>
        <v>71</v>
      </c>
      <c r="D188" s="401">
        <f>[2]B!H2640</f>
        <v>60</v>
      </c>
      <c r="E188" s="404">
        <f>[2]B!I2640</f>
        <v>39</v>
      </c>
      <c r="F188" s="404">
        <f>[2]B!J2640</f>
        <v>21</v>
      </c>
      <c r="G188" s="404">
        <f>[2]B!K2640</f>
        <v>1</v>
      </c>
      <c r="H188" s="404">
        <f>[2]B!L2640</f>
        <v>9</v>
      </c>
      <c r="I188" s="404">
        <f>[2]B!M2640</f>
        <v>1</v>
      </c>
      <c r="J188" s="404">
        <f>[2]B!N2640</f>
        <v>0</v>
      </c>
      <c r="K188" s="402">
        <v>2</v>
      </c>
      <c r="L188" s="404">
        <f>[2]B!AD2640</f>
        <v>0</v>
      </c>
      <c r="M188" s="404">
        <f>[2]B!AE2640</f>
        <v>0</v>
      </c>
      <c r="N188" s="404">
        <f>[2]B!AF2640</f>
        <v>0</v>
      </c>
      <c r="O188" s="404">
        <f>[2]B!AG2640</f>
        <v>0</v>
      </c>
      <c r="P188" s="404">
        <f>[2]B!AH2640</f>
        <v>0</v>
      </c>
      <c r="Q188" s="404">
        <f>[2]B!AI2640</f>
        <v>0</v>
      </c>
      <c r="R188" s="404">
        <f>[2]B!AJ2640</f>
        <v>0</v>
      </c>
      <c r="S188" s="17">
        <f>[2]B!$I$2640</f>
        <v>39</v>
      </c>
      <c r="T188" s="17">
        <f>[2]B!$L$2640</f>
        <v>9</v>
      </c>
      <c r="U188" s="253"/>
      <c r="V188" s="144">
        <f>[2]B!AL2640</f>
        <v>8752010</v>
      </c>
    </row>
    <row r="189" spans="1:22" x14ac:dyDescent="0.2">
      <c r="A189" s="257" t="s">
        <v>280</v>
      </c>
      <c r="B189" s="255" t="s">
        <v>281</v>
      </c>
      <c r="C189" s="401">
        <f>SUM(C190:C192)</f>
        <v>106</v>
      </c>
      <c r="D189" s="401">
        <f t="shared" ref="D189:Q189" si="6">SUM(D190:D192)</f>
        <v>102</v>
      </c>
      <c r="E189" s="401">
        <f>SUM(E190:E192)</f>
        <v>44</v>
      </c>
      <c r="F189" s="401">
        <f>SUM(F190:F192)</f>
        <v>58</v>
      </c>
      <c r="G189" s="401">
        <f t="shared" si="6"/>
        <v>4</v>
      </c>
      <c r="H189" s="401">
        <f t="shared" si="6"/>
        <v>0</v>
      </c>
      <c r="I189" s="401">
        <f t="shared" si="6"/>
        <v>0</v>
      </c>
      <c r="J189" s="401">
        <f t="shared" si="6"/>
        <v>0</v>
      </c>
      <c r="K189" s="406"/>
      <c r="L189" s="401">
        <f t="shared" si="6"/>
        <v>0</v>
      </c>
      <c r="M189" s="401">
        <f t="shared" si="6"/>
        <v>0</v>
      </c>
      <c r="N189" s="401">
        <f t="shared" si="6"/>
        <v>0</v>
      </c>
      <c r="O189" s="401">
        <f t="shared" si="6"/>
        <v>0</v>
      </c>
      <c r="P189" s="401">
        <f t="shared" si="6"/>
        <v>0</v>
      </c>
      <c r="Q189" s="401">
        <f t="shared" si="6"/>
        <v>0</v>
      </c>
      <c r="R189" s="401">
        <f>SUM(R190:R192)</f>
        <v>0</v>
      </c>
      <c r="S189" s="401">
        <f>SUM(S190:S192)</f>
        <v>88</v>
      </c>
      <c r="T189" s="401">
        <f>SUM(T190:T192)</f>
        <v>0</v>
      </c>
      <c r="U189" s="253"/>
      <c r="V189" s="401">
        <f>SUM(V190:V192)</f>
        <v>7231840</v>
      </c>
    </row>
    <row r="190" spans="1:22" x14ac:dyDescent="0.2">
      <c r="A190" s="258"/>
      <c r="B190" s="259" t="s">
        <v>282</v>
      </c>
      <c r="C190" s="402">
        <f>[2]B!C2646</f>
        <v>105</v>
      </c>
      <c r="D190" s="402">
        <f>[2]B!H2646</f>
        <v>101</v>
      </c>
      <c r="E190" s="402">
        <f>[2]B!I2646</f>
        <v>44</v>
      </c>
      <c r="F190" s="402">
        <f>[2]B!J2646</f>
        <v>57</v>
      </c>
      <c r="G190" s="402">
        <f>[2]B!K2646</f>
        <v>4</v>
      </c>
      <c r="H190" s="402">
        <f>[2]B!L2646</f>
        <v>0</v>
      </c>
      <c r="I190" s="402">
        <f>[2]B!M2646</f>
        <v>0</v>
      </c>
      <c r="J190" s="402">
        <f>[2]B!N2646</f>
        <v>0</v>
      </c>
      <c r="K190" s="406"/>
      <c r="L190" s="402">
        <f>[2]B!AD2646</f>
        <v>0</v>
      </c>
      <c r="M190" s="402">
        <f>[2]B!AE2646</f>
        <v>0</v>
      </c>
      <c r="N190" s="402">
        <f>[2]B!AF2646</f>
        <v>0</v>
      </c>
      <c r="O190" s="402">
        <f>[2]B!AG2646</f>
        <v>0</v>
      </c>
      <c r="P190" s="402">
        <f>[2]B!AH2646</f>
        <v>0</v>
      </c>
      <c r="Q190" s="402">
        <f>[2]B!AI2646</f>
        <v>0</v>
      </c>
      <c r="R190" s="402">
        <f>[2]B!AJ2646</f>
        <v>0</v>
      </c>
      <c r="S190" s="17">
        <f>[2]B!$I$2646</f>
        <v>44</v>
      </c>
      <c r="T190" s="17">
        <f>[2]B!$L$2646</f>
        <v>0</v>
      </c>
      <c r="U190" s="260"/>
      <c r="V190" s="144">
        <f>[2]B!AL2646</f>
        <v>7231840</v>
      </c>
    </row>
    <row r="191" spans="1:22" x14ac:dyDescent="0.2">
      <c r="A191" s="258"/>
      <c r="B191" s="259" t="s">
        <v>283</v>
      </c>
      <c r="C191" s="402">
        <f>[2]B!C2647</f>
        <v>1</v>
      </c>
      <c r="D191" s="402">
        <f>[2]B!H2647</f>
        <v>1</v>
      </c>
      <c r="E191" s="402">
        <f>[2]B!I2647</f>
        <v>0</v>
      </c>
      <c r="F191" s="402">
        <f>[2]B!J2647</f>
        <v>1</v>
      </c>
      <c r="G191" s="402">
        <f>[2]B!K2647</f>
        <v>0</v>
      </c>
      <c r="H191" s="402">
        <f>[2]B!L2647</f>
        <v>0</v>
      </c>
      <c r="I191" s="402">
        <f>[2]B!M2647</f>
        <v>0</v>
      </c>
      <c r="J191" s="402">
        <f>[2]B!N2647</f>
        <v>0</v>
      </c>
      <c r="K191" s="406"/>
      <c r="L191" s="402">
        <f>[2]B!AD2647</f>
        <v>0</v>
      </c>
      <c r="M191" s="402">
        <f>[2]B!AE2647</f>
        <v>0</v>
      </c>
      <c r="N191" s="402">
        <f>[2]B!AF2647</f>
        <v>0</v>
      </c>
      <c r="O191" s="402">
        <f>[2]B!AG2647</f>
        <v>0</v>
      </c>
      <c r="P191" s="402">
        <f>[2]B!AH2647</f>
        <v>0</v>
      </c>
      <c r="Q191" s="402">
        <f>[2]B!AI2647</f>
        <v>0</v>
      </c>
      <c r="R191" s="402">
        <f>[2]B!AJ2647</f>
        <v>0</v>
      </c>
      <c r="S191" s="17">
        <f>[2]B!$I$2646</f>
        <v>44</v>
      </c>
      <c r="T191" s="17">
        <f>[2]B!$L$2646</f>
        <v>0</v>
      </c>
      <c r="U191" s="260"/>
      <c r="V191" s="144">
        <f>[2]B!AL2647</f>
        <v>0</v>
      </c>
    </row>
    <row r="192" spans="1:22" x14ac:dyDescent="0.2">
      <c r="A192" s="258"/>
      <c r="B192" s="259" t="s">
        <v>284</v>
      </c>
      <c r="C192" s="402">
        <f>SUM([2]B!C2648:C2652)</f>
        <v>0</v>
      </c>
      <c r="D192" s="402">
        <f>SUM([2]B!H2648:H2652)</f>
        <v>0</v>
      </c>
      <c r="E192" s="402">
        <f>SUM([2]B!I2648:I2652)</f>
        <v>0</v>
      </c>
      <c r="F192" s="402">
        <f>SUM([2]B!J2648:J2652)</f>
        <v>0</v>
      </c>
      <c r="G192" s="402">
        <f>SUM([2]B!K2648:K2652)</f>
        <v>0</v>
      </c>
      <c r="H192" s="402">
        <f>SUM([2]B!L2648:L2652)</f>
        <v>0</v>
      </c>
      <c r="I192" s="402">
        <f>SUM([2]B!M2648:M2652)</f>
        <v>0</v>
      </c>
      <c r="J192" s="402">
        <f>SUM([2]B!N2648:N2652)</f>
        <v>0</v>
      </c>
      <c r="K192" s="406"/>
      <c r="L192" s="402">
        <f>SUM([2]B!AD2648:AD2652)</f>
        <v>0</v>
      </c>
      <c r="M192" s="402">
        <f>SUM([2]B!AE2648:AE2652)</f>
        <v>0</v>
      </c>
      <c r="N192" s="402">
        <f>SUM([2]B!AF2648:AF2652)</f>
        <v>0</v>
      </c>
      <c r="O192" s="402">
        <f>SUM([2]B!AG2648:AG2652)</f>
        <v>0</v>
      </c>
      <c r="P192" s="402">
        <f>SUM([2]B!AH2648:AH2652)</f>
        <v>0</v>
      </c>
      <c r="Q192" s="402">
        <f>SUM([2]B!AI2648:AI2652)</f>
        <v>0</v>
      </c>
      <c r="R192" s="402">
        <f>SUM([2]B!AJ2648:AJ2652)</f>
        <v>0</v>
      </c>
      <c r="S192" s="402">
        <f>SUM([2]B!I2648:I2652)</f>
        <v>0</v>
      </c>
      <c r="T192" s="402">
        <f>SUM([2]B!L2648:L2652)</f>
        <v>0</v>
      </c>
      <c r="U192" s="260"/>
      <c r="V192" s="402">
        <f>SUM([2]B!AL2648:AL2652)</f>
        <v>0</v>
      </c>
    </row>
    <row r="193" spans="1:28" x14ac:dyDescent="0.2">
      <c r="A193" s="254" t="s">
        <v>285</v>
      </c>
      <c r="B193" s="255" t="s">
        <v>286</v>
      </c>
      <c r="C193" s="401">
        <f>+[2]B!C2889</f>
        <v>99</v>
      </c>
      <c r="D193" s="401">
        <f>+[2]B!H2889</f>
        <v>86</v>
      </c>
      <c r="E193" s="407">
        <f>+[2]B!I2889</f>
        <v>77</v>
      </c>
      <c r="F193" s="407">
        <f>+[2]B!J2889</f>
        <v>9</v>
      </c>
      <c r="G193" s="407">
        <f>+[2]B!K2889</f>
        <v>2</v>
      </c>
      <c r="H193" s="407">
        <f>+[2]B!L2889</f>
        <v>8</v>
      </c>
      <c r="I193" s="407">
        <f>+[2]B!M2889</f>
        <v>3</v>
      </c>
      <c r="J193" s="407">
        <f>+[2]B!N2889</f>
        <v>0</v>
      </c>
      <c r="K193" s="402">
        <v>5</v>
      </c>
      <c r="L193" s="404">
        <f>+[2]B!AD2889</f>
        <v>0</v>
      </c>
      <c r="M193" s="404">
        <f>+[2]B!AE2889</f>
        <v>0</v>
      </c>
      <c r="N193" s="404">
        <f>+[2]B!AF2889</f>
        <v>0</v>
      </c>
      <c r="O193" s="404">
        <f>+[2]B!AG2889</f>
        <v>0</v>
      </c>
      <c r="P193" s="404">
        <f>+[2]B!AH2889</f>
        <v>0</v>
      </c>
      <c r="Q193" s="404">
        <f>+[2]B!AI2889</f>
        <v>0</v>
      </c>
      <c r="R193" s="404">
        <f>+[2]B!AJ2889</f>
        <v>0</v>
      </c>
      <c r="S193" s="17">
        <f>[2]B!$I$2889</f>
        <v>77</v>
      </c>
      <c r="T193" s="17">
        <f>[2]B!$L$2889</f>
        <v>8</v>
      </c>
      <c r="U193" s="260"/>
      <c r="V193" s="145">
        <f>[2]B!$AL$2889</f>
        <v>28048010</v>
      </c>
    </row>
    <row r="194" spans="1:28" x14ac:dyDescent="0.2">
      <c r="A194" s="254" t="s">
        <v>287</v>
      </c>
      <c r="B194" s="255" t="s">
        <v>288</v>
      </c>
      <c r="C194" s="405">
        <f>+[2]B!C3105</f>
        <v>76</v>
      </c>
      <c r="D194" s="405">
        <f>+[2]B!H3105</f>
        <v>44</v>
      </c>
      <c r="E194" s="404">
        <f>+[2]B!I3105</f>
        <v>43</v>
      </c>
      <c r="F194" s="404">
        <f>+[2]B!J3105</f>
        <v>1</v>
      </c>
      <c r="G194" s="404">
        <f>+[2]B!K3105</f>
        <v>0</v>
      </c>
      <c r="H194" s="404">
        <f>+[2]B!L3105</f>
        <v>32</v>
      </c>
      <c r="I194" s="404">
        <f>+[2]B!M3105</f>
        <v>0</v>
      </c>
      <c r="J194" s="404">
        <f>+[2]B!N3105</f>
        <v>0</v>
      </c>
      <c r="K194" s="404">
        <v>76</v>
      </c>
      <c r="L194" s="404">
        <f>+[2]B!AD3094</f>
        <v>0</v>
      </c>
      <c r="M194" s="404">
        <f>+[2]B!AE3094</f>
        <v>0</v>
      </c>
      <c r="N194" s="404">
        <f>+[2]B!AF3094</f>
        <v>0</v>
      </c>
      <c r="O194" s="404">
        <f>+[2]B!AG3094</f>
        <v>0</v>
      </c>
      <c r="P194" s="404">
        <f>+[2]B!AH3094</f>
        <v>0</v>
      </c>
      <c r="Q194" s="404">
        <f>+[2]B!AI3094</f>
        <v>0</v>
      </c>
      <c r="R194" s="404">
        <f>+[2]B!AJ3094</f>
        <v>0</v>
      </c>
      <c r="S194" s="404">
        <f>+[2]B!I3094</f>
        <v>42</v>
      </c>
      <c r="T194" s="404">
        <f>+[2]B!L3094</f>
        <v>32</v>
      </c>
      <c r="U194" s="260"/>
      <c r="V194" s="404">
        <f>+[2]B!AL3094</f>
        <v>1231680</v>
      </c>
    </row>
    <row r="195" spans="1:28" x14ac:dyDescent="0.2">
      <c r="A195" s="261" t="s">
        <v>287</v>
      </c>
      <c r="B195" s="262" t="s">
        <v>289</v>
      </c>
      <c r="C195" s="408">
        <f>+[2]B!C2894</f>
        <v>11</v>
      </c>
      <c r="D195" s="401">
        <f>+[2]B!H2894</f>
        <v>2</v>
      </c>
      <c r="E195" s="402">
        <f>+[2]B!I2894</f>
        <v>2</v>
      </c>
      <c r="F195" s="402">
        <f>+[2]B!J2894</f>
        <v>0</v>
      </c>
      <c r="G195" s="402">
        <f>+[2]B!K2894</f>
        <v>0</v>
      </c>
      <c r="H195" s="402">
        <f>+[2]B!L2894</f>
        <v>9</v>
      </c>
      <c r="I195" s="402">
        <f>+[2]B!M2894</f>
        <v>0</v>
      </c>
      <c r="J195" s="402">
        <f>+[2]B!N2894</f>
        <v>0</v>
      </c>
      <c r="K195" s="409"/>
      <c r="L195" s="410">
        <f>+[2]B!AD2894</f>
        <v>0</v>
      </c>
      <c r="M195" s="410">
        <f>+[2]B!AE2894</f>
        <v>0</v>
      </c>
      <c r="N195" s="410">
        <f>+[2]B!AF2894</f>
        <v>0</v>
      </c>
      <c r="O195" s="410">
        <f>+[2]B!AG2894</f>
        <v>0</v>
      </c>
      <c r="P195" s="410">
        <f>+[2]B!AH2894</f>
        <v>0</v>
      </c>
      <c r="Q195" s="410">
        <f>+[2]B!AI2894</f>
        <v>0</v>
      </c>
      <c r="R195" s="410">
        <f>+[2]B!AJ2894</f>
        <v>0</v>
      </c>
      <c r="S195" s="253"/>
      <c r="T195" s="253"/>
      <c r="U195" s="57">
        <f>+[2]B!C2894</f>
        <v>11</v>
      </c>
      <c r="V195" s="264">
        <f>+[2]B!AL2894*0.75</f>
        <v>103110</v>
      </c>
    </row>
    <row r="196" spans="1:28" s="3" customFormat="1" x14ac:dyDescent="0.2">
      <c r="A196" s="637" t="s">
        <v>290</v>
      </c>
      <c r="B196" s="637"/>
      <c r="C196" s="411">
        <f t="shared" ref="C196:J196" si="7">SUM(C176:C189)+C193+C194+C195</f>
        <v>1003</v>
      </c>
      <c r="D196" s="411">
        <f t="shared" si="7"/>
        <v>828</v>
      </c>
      <c r="E196" s="411">
        <f t="shared" si="7"/>
        <v>619</v>
      </c>
      <c r="F196" s="411">
        <f t="shared" si="7"/>
        <v>209</v>
      </c>
      <c r="G196" s="411">
        <f t="shared" si="7"/>
        <v>17</v>
      </c>
      <c r="H196" s="411">
        <f t="shared" si="7"/>
        <v>133</v>
      </c>
      <c r="I196" s="411">
        <f t="shared" si="7"/>
        <v>24</v>
      </c>
      <c r="J196" s="411">
        <f t="shared" si="7"/>
        <v>1</v>
      </c>
      <c r="K196" s="411">
        <f t="shared" ref="K196" si="8">SUM(K176:K195)</f>
        <v>245</v>
      </c>
      <c r="L196" s="411">
        <f t="shared" ref="L196:R196" si="9">SUM(L176:L189)+L193+L194+L195</f>
        <v>0</v>
      </c>
      <c r="M196" s="411">
        <f t="shared" si="9"/>
        <v>0</v>
      </c>
      <c r="N196" s="411">
        <f t="shared" si="9"/>
        <v>0</v>
      </c>
      <c r="O196" s="411">
        <f t="shared" si="9"/>
        <v>139</v>
      </c>
      <c r="P196" s="411">
        <f t="shared" si="9"/>
        <v>0</v>
      </c>
      <c r="Q196" s="411">
        <f t="shared" si="9"/>
        <v>0</v>
      </c>
      <c r="R196" s="411">
        <f t="shared" si="9"/>
        <v>0</v>
      </c>
      <c r="S196" s="411">
        <f>SUM(S176:S189)+S193+S194</f>
        <v>660</v>
      </c>
      <c r="T196" s="411">
        <f>SUM(T176:T189)+T193+T194</f>
        <v>124</v>
      </c>
      <c r="U196" s="411">
        <f>SUM(U195)</f>
        <v>11</v>
      </c>
      <c r="V196" s="411">
        <f>SUM(V176:V189)+V193+V194+V195</f>
        <v>146384280</v>
      </c>
    </row>
    <row r="197" spans="1:28" ht="14.25" customHeight="1" x14ac:dyDescent="0.2">
      <c r="A197" s="668" t="s">
        <v>291</v>
      </c>
      <c r="B197" s="668"/>
      <c r="C197" s="668"/>
      <c r="D197" s="668"/>
      <c r="E197" s="668"/>
      <c r="F197" s="668"/>
    </row>
    <row r="198" spans="1:28" ht="51" x14ac:dyDescent="0.2">
      <c r="A198" s="575" t="s">
        <v>292</v>
      </c>
      <c r="B198" s="650"/>
      <c r="C198" s="581" t="s">
        <v>157</v>
      </c>
      <c r="D198" s="581" t="s">
        <v>293</v>
      </c>
      <c r="E198" s="621" t="s">
        <v>294</v>
      </c>
      <c r="F198" s="621" t="s">
        <v>295</v>
      </c>
      <c r="G198" s="541" t="s">
        <v>296</v>
      </c>
      <c r="H198" s="541" t="s">
        <v>297</v>
      </c>
      <c r="I198" s="541" t="s">
        <v>298</v>
      </c>
      <c r="J198" s="546" t="s">
        <v>298</v>
      </c>
    </row>
    <row r="199" spans="1:28" ht="25.5" x14ac:dyDescent="0.2">
      <c r="A199" s="579"/>
      <c r="B199" s="652"/>
      <c r="C199" s="583"/>
      <c r="D199" s="583"/>
      <c r="E199" s="623"/>
      <c r="F199" s="623"/>
      <c r="G199" s="412" t="s">
        <v>294</v>
      </c>
      <c r="H199" s="412" t="s">
        <v>295</v>
      </c>
      <c r="I199" s="412" t="s">
        <v>294</v>
      </c>
      <c r="J199" s="413" t="s">
        <v>295</v>
      </c>
      <c r="S199" s="3"/>
      <c r="T199" s="3"/>
      <c r="U199" s="3"/>
      <c r="V199" s="3"/>
    </row>
    <row r="200" spans="1:28" x14ac:dyDescent="0.2">
      <c r="A200" s="640" t="s">
        <v>299</v>
      </c>
      <c r="B200" s="664"/>
      <c r="C200" s="269">
        <f>SUM(E200:F200)</f>
        <v>379</v>
      </c>
      <c r="D200" s="414">
        <v>208</v>
      </c>
      <c r="E200" s="415">
        <f>SUM([2]B!P1412,[2]B!P1547,[2]B!P1728,[2]B!P1792,[2]B!P1866,[2]B!P1909,[2]B!P2057,[2]B!P2067,[2]B!P2167,[2]B!P2169,[2]B!P2392,[2]B!P2397,[2]B!P2438,[2]B!P2561,[2]B!P2600,[2]B!P2640,[2]B!P2655,[2]B!P2882,[2]B!P2894,[2]B!P3094)</f>
        <v>45</v>
      </c>
      <c r="F200" s="416">
        <f>SUM([2]B!Q1412,[2]B!Q1547,[2]B!Q1728,[2]B!Q1792,[2]B!Q1866,[2]B!Q1909,[2]B!Q2057,[2]B!Q2067,[2]B!Q2167,[2]B!Q2169,[2]B!Q2392,[2]B!Q2397,[2]B!Q2438,[2]B!Q2561,[2]B!Q2600,[2]B!Q2640,[2]B!Q2655,[2]B!Q2882,[2]B!Q2894,[2]B!Q3094)</f>
        <v>334</v>
      </c>
      <c r="G200" s="414"/>
      <c r="H200" s="417"/>
      <c r="I200" s="417"/>
      <c r="J200" s="418"/>
      <c r="K200" s="270" t="str">
        <f>AA200</f>
        <v/>
      </c>
      <c r="AA200" s="271" t="str">
        <f>IF(C200&lt;D200,"Beneficiarios MAI no puede ser mayor al TOTAL","")</f>
        <v/>
      </c>
      <c r="AB200" s="271">
        <f>IF(C200&lt;D200,1,0)</f>
        <v>0</v>
      </c>
    </row>
    <row r="201" spans="1:28" x14ac:dyDescent="0.2">
      <c r="A201" s="689" t="s">
        <v>300</v>
      </c>
      <c r="B201" s="690"/>
      <c r="C201" s="272">
        <f>SUM(E201:F201)</f>
        <v>172</v>
      </c>
      <c r="D201" s="419">
        <v>118</v>
      </c>
      <c r="E201" s="420">
        <f>SUM([2]B!S1412,[2]B!S1547,[2]B!S1728,[2]B!S1792,[2]B!S1866,[2]B!S1909,[2]B!S2057,[2]B!S2067,[2]B!S2167,[2]B!S2169,[2]B!S2392,[2]B!S2397,[2]B!S2438,[2]B!S2561,[2]B!S2600,[2]B!S2640,[2]B!S2655,[2]B!S2882,[2]B!S2894,[2]B!S3094)</f>
        <v>40</v>
      </c>
      <c r="F201" s="421">
        <f>SUM([2]B!T1412,[2]B!T1547,[2]B!T1728,[2]B!T1792,[2]B!T1866,[2]B!T1909,[2]B!T2057,[2]B!T2067,[2]B!T2167,[2]B!T2169,[2]B!T2392,[2]B!T2397,[2]B!T2438,[2]B!T2561,[2]B!T2600,[2]B!T2640,[2]B!T2655,[2]B!T2882,[2]B!T2894,[2]B!T3094)</f>
        <v>132</v>
      </c>
      <c r="G201" s="419"/>
      <c r="H201" s="422"/>
      <c r="I201" s="422"/>
      <c r="J201" s="422"/>
      <c r="K201" s="270" t="str">
        <f>AA201</f>
        <v/>
      </c>
      <c r="S201" s="3"/>
      <c r="T201" s="3"/>
      <c r="V201" s="3"/>
      <c r="AA201" s="271" t="str">
        <f>IF(C201&lt;D201,"Beneficiarios MAI no puede ser mayor al TOTAL","")</f>
        <v/>
      </c>
      <c r="AB201" s="271">
        <f>IF(C201&lt;D201,1,0)</f>
        <v>0</v>
      </c>
    </row>
    <row r="202" spans="1:28" x14ac:dyDescent="0.2">
      <c r="A202" s="691" t="s">
        <v>301</v>
      </c>
      <c r="B202" s="273" t="s">
        <v>302</v>
      </c>
      <c r="C202" s="274">
        <f>SUM(E202:F202)</f>
        <v>207</v>
      </c>
      <c r="D202" s="423">
        <v>195</v>
      </c>
      <c r="E202" s="424">
        <f>SUM([2]B!Y1412,[2]B!Y1547,[2]B!Y1728,[2]B!Y1792,[2]B!Y1866,[2]B!Y1909,[2]B!Y2057,[2]B!Y2067,[2]B!Y2167,[2]B!Y2169,[2]B!Y2392,[2]B!Y2397,[2]B!Y2438,[2]B!Y2561,[2]B!Y2600,[2]B!Y2640,[2]B!Y2655,[2]B!Y2882,[2]B!Y2894,[2]B!Y3094)</f>
        <v>15</v>
      </c>
      <c r="F202" s="424">
        <f>SUM([2]B!Z1412,[2]B!Z1547,[2]B!Z1728,[2]B!Z1792,[2]B!Z1866,[2]B!Z1909,[2]B!Z2057,[2]B!Z2067,[2]B!Z2167,[2]B!Z2169,[2]B!Z2392,[2]B!Z2397,[2]B!Z2438,[2]B!Z2561,[2]B!Z2600,[2]B!Z2640,[2]B!Z2655,[2]B!Z2882,[2]B!Z2894,[2]B!Z3094)</f>
        <v>192</v>
      </c>
      <c r="G202" s="414"/>
      <c r="H202" s="417"/>
      <c r="I202" s="417"/>
      <c r="J202" s="417"/>
      <c r="K202" s="270" t="str">
        <f>AA202</f>
        <v/>
      </c>
      <c r="AA202" s="271" t="str">
        <f>IF(C202&lt;D202,"Beneficiarios MAI no puede ser mayor al TOTAL","")</f>
        <v/>
      </c>
      <c r="AB202" s="271">
        <f>IF(C202&lt;D202,1,0)</f>
        <v>0</v>
      </c>
    </row>
    <row r="203" spans="1:28" x14ac:dyDescent="0.2">
      <c r="A203" s="692"/>
      <c r="B203" s="275" t="s">
        <v>303</v>
      </c>
      <c r="C203" s="272">
        <f>SUM(E203:F203)</f>
        <v>0</v>
      </c>
      <c r="D203" s="425"/>
      <c r="E203" s="426">
        <f>SUM([2]B!V1412,[2]B!V1547,[2]B!V1728,[2]B!V1792,[2]B!V1866,[2]B!V1909,[2]B!V2057,[2]B!V2067,[2]B!V2167,[2]B!V2169,[2]B!V2392,[2]B!V2397,[2]B!V2438,[2]B!V2561,[2]B!V2600,[2]B!V2640,[2]B!V2655,[2]B!V2882,[2]B!V2894,[2]B!V3094)</f>
        <v>0</v>
      </c>
      <c r="F203" s="426">
        <f>SUM([2]B!W1412,[2]B!W1547,[2]B!W1728,[2]B!W1792,[2]B!W1866,[2]B!W1909,[2]B!W2057,[2]B!W2067,[2]B!W2167,[2]B!W2169,[2]B!W2392,[2]B!W2397,[2]B!W2438,[2]B!W2561,[2]B!W2600,[2]B!W2640,[2]B!W2655,[2]B!W2882,[2]B!W2894,[2]B!W3094)</f>
        <v>0</v>
      </c>
      <c r="G203" s="425"/>
      <c r="H203" s="427"/>
      <c r="I203" s="427"/>
      <c r="J203" s="427"/>
      <c r="K203" s="270" t="str">
        <f>AA203</f>
        <v/>
      </c>
      <c r="AA203" s="271" t="str">
        <f>IF(C203&lt;D203,"Beneficiarios MAI no puede ser mayor al TOTAL","")</f>
        <v/>
      </c>
      <c r="AB203" s="271">
        <f>IF(C203&lt;D203,1,0)</f>
        <v>0</v>
      </c>
    </row>
    <row r="204" spans="1:28" ht="14.25" customHeight="1" x14ac:dyDescent="0.2">
      <c r="A204" s="668" t="s">
        <v>304</v>
      </c>
      <c r="B204" s="668"/>
      <c r="C204" s="535"/>
      <c r="D204" s="535"/>
      <c r="E204" s="2"/>
      <c r="F204" s="2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</row>
    <row r="205" spans="1:28" ht="14.25" customHeight="1" x14ac:dyDescent="0.2">
      <c r="A205" s="693" t="s">
        <v>305</v>
      </c>
      <c r="B205" s="694"/>
      <c r="C205" s="581" t="s">
        <v>5</v>
      </c>
      <c r="D205" s="599" t="s">
        <v>6</v>
      </c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105"/>
    </row>
    <row r="206" spans="1:28" x14ac:dyDescent="0.2">
      <c r="A206" s="695"/>
      <c r="B206" s="696"/>
      <c r="C206" s="583"/>
      <c r="D206" s="600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105"/>
    </row>
    <row r="207" spans="1:28" x14ac:dyDescent="0.2">
      <c r="A207" s="679" t="s">
        <v>306</v>
      </c>
      <c r="B207" s="680"/>
      <c r="C207" s="277">
        <f>[2]B!C2886</f>
        <v>4</v>
      </c>
      <c r="D207" s="278">
        <f>[2]B!I2886</f>
        <v>4</v>
      </c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105"/>
      <c r="U207" s="105"/>
    </row>
    <row r="208" spans="1:28" x14ac:dyDescent="0.2">
      <c r="A208" s="681" t="s">
        <v>307</v>
      </c>
      <c r="B208" s="681"/>
      <c r="C208" s="279">
        <f>SUM([2]B!C2885+[2]B!C2887)</f>
        <v>6</v>
      </c>
      <c r="D208" s="280">
        <f>[2]B!I2885+[2]B!I2887</f>
        <v>6</v>
      </c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105"/>
    </row>
    <row r="209" spans="1:22" ht="14.25" customHeight="1" x14ac:dyDescent="0.2">
      <c r="A209" s="682" t="s">
        <v>308</v>
      </c>
      <c r="B209" s="682"/>
      <c r="C209" s="534"/>
      <c r="D209" s="428"/>
      <c r="E209" s="428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105"/>
      <c r="S209" s="383"/>
      <c r="T209" s="383"/>
    </row>
    <row r="210" spans="1:22" ht="14.25" customHeight="1" x14ac:dyDescent="0.2">
      <c r="A210" s="683" t="s">
        <v>226</v>
      </c>
      <c r="B210" s="684"/>
      <c r="C210" s="581" t="s">
        <v>157</v>
      </c>
      <c r="D210" s="613" t="s">
        <v>227</v>
      </c>
      <c r="E210" s="614"/>
      <c r="F210" s="614"/>
      <c r="G210" s="614"/>
      <c r="H210" s="615" t="s">
        <v>169</v>
      </c>
      <c r="I210" s="616"/>
      <c r="J210" s="617"/>
      <c r="K210" s="697" t="s">
        <v>170</v>
      </c>
      <c r="L210" s="633"/>
      <c r="M210" s="633"/>
      <c r="N210" s="621" t="s">
        <v>171</v>
      </c>
      <c r="O210" s="750" t="s">
        <v>172</v>
      </c>
      <c r="P210" s="751"/>
      <c r="Q210" s="593" t="s">
        <v>173</v>
      </c>
    </row>
    <row r="211" spans="1:22" s="123" customFormat="1" ht="14.25" customHeight="1" x14ac:dyDescent="0.2">
      <c r="A211" s="685"/>
      <c r="B211" s="686"/>
      <c r="C211" s="582"/>
      <c r="D211" s="644" t="s">
        <v>175</v>
      </c>
      <c r="E211" s="639" t="s">
        <v>176</v>
      </c>
      <c r="F211" s="639"/>
      <c r="G211" s="603" t="s">
        <v>236</v>
      </c>
      <c r="H211" s="605" t="s">
        <v>178</v>
      </c>
      <c r="I211" s="607" t="s">
        <v>179</v>
      </c>
      <c r="J211" s="609" t="s">
        <v>180</v>
      </c>
      <c r="K211" s="611" t="s">
        <v>309</v>
      </c>
      <c r="L211" s="612" t="s">
        <v>182</v>
      </c>
      <c r="M211" s="626" t="s">
        <v>183</v>
      </c>
      <c r="N211" s="622"/>
      <c r="O211" s="752" t="s">
        <v>184</v>
      </c>
      <c r="P211" s="753" t="s">
        <v>185</v>
      </c>
      <c r="Q211" s="594"/>
      <c r="S211" s="5"/>
      <c r="T211" s="5"/>
      <c r="U211" s="5"/>
      <c r="V211" s="5"/>
    </row>
    <row r="212" spans="1:22" s="123" customFormat="1" x14ac:dyDescent="0.2">
      <c r="A212" s="687"/>
      <c r="B212" s="688"/>
      <c r="C212" s="583"/>
      <c r="D212" s="645"/>
      <c r="E212" s="210" t="s">
        <v>186</v>
      </c>
      <c r="F212" s="131" t="s">
        <v>187</v>
      </c>
      <c r="G212" s="604"/>
      <c r="H212" s="606"/>
      <c r="I212" s="608"/>
      <c r="J212" s="610"/>
      <c r="K212" s="611"/>
      <c r="L212" s="612"/>
      <c r="M212" s="626"/>
      <c r="N212" s="623"/>
      <c r="O212" s="752"/>
      <c r="P212" s="753"/>
      <c r="Q212" s="595"/>
      <c r="S212" s="5"/>
      <c r="T212" s="5"/>
      <c r="U212" s="5"/>
      <c r="V212" s="5"/>
    </row>
    <row r="213" spans="1:22" x14ac:dyDescent="0.2">
      <c r="A213" s="698" t="s">
        <v>310</v>
      </c>
      <c r="B213" s="699"/>
      <c r="C213" s="283">
        <f>+[2]B!C1330</f>
        <v>18</v>
      </c>
      <c r="D213" s="284">
        <f>+[2]B!D1330</f>
        <v>18</v>
      </c>
      <c r="E213" s="284">
        <f>+[2]B!E1330</f>
        <v>18</v>
      </c>
      <c r="F213" s="284">
        <f>+[2]B!F1330</f>
        <v>0</v>
      </c>
      <c r="G213" s="284">
        <f>+[2]B!G1330</f>
        <v>0</v>
      </c>
      <c r="H213" s="284">
        <f>+[2]B!AA1330</f>
        <v>7</v>
      </c>
      <c r="I213" s="284">
        <f>+[2]B!AB1330</f>
        <v>11</v>
      </c>
      <c r="J213" s="284">
        <f>+[2]B!AC1330</f>
        <v>0</v>
      </c>
      <c r="K213" s="284">
        <f>+[2]B!AD1330</f>
        <v>0</v>
      </c>
      <c r="L213" s="284">
        <f>+[2]B!AE1330</f>
        <v>0</v>
      </c>
      <c r="M213" s="284">
        <f>+[2]B!AF1330</f>
        <v>0</v>
      </c>
      <c r="N213" s="284">
        <f>+[2]B!AG1330</f>
        <v>0</v>
      </c>
      <c r="O213" s="284">
        <f>+[2]B!AH1330</f>
        <v>0</v>
      </c>
      <c r="P213" s="284">
        <f>+[2]B!AI1330</f>
        <v>0</v>
      </c>
      <c r="Q213" s="284">
        <f>+[2]B!AJ1330</f>
        <v>0</v>
      </c>
      <c r="U213" s="123"/>
      <c r="V213" s="123"/>
    </row>
    <row r="214" spans="1:22" x14ac:dyDescent="0.2">
      <c r="A214" s="700" t="s">
        <v>311</v>
      </c>
      <c r="B214" s="701"/>
      <c r="C214" s="285">
        <f>+[2]B!C1461</f>
        <v>865</v>
      </c>
      <c r="D214" s="286">
        <f>+[2]B!D1461</f>
        <v>860</v>
      </c>
      <c r="E214" s="286">
        <f>+[2]B!E1461</f>
        <v>859</v>
      </c>
      <c r="F214" s="286">
        <f>+[2]B!F1461</f>
        <v>1</v>
      </c>
      <c r="G214" s="286">
        <f>+[2]B!G1461</f>
        <v>5</v>
      </c>
      <c r="H214" s="429">
        <f>+[2]B!AA1461</f>
        <v>9</v>
      </c>
      <c r="I214" s="429">
        <f>+[2]B!AB1461</f>
        <v>856</v>
      </c>
      <c r="J214" s="429">
        <f>+[2]B!AC1461</f>
        <v>0</v>
      </c>
      <c r="K214" s="429">
        <f>+[2]B!AD1461</f>
        <v>0</v>
      </c>
      <c r="L214" s="429">
        <f>+[2]B!AE1461</f>
        <v>0</v>
      </c>
      <c r="M214" s="429">
        <f>+[2]B!AF1461</f>
        <v>0</v>
      </c>
      <c r="N214" s="429">
        <f>+[2]B!AG1461</f>
        <v>1</v>
      </c>
      <c r="O214" s="429">
        <f>+[2]B!AH1461</f>
        <v>0</v>
      </c>
      <c r="P214" s="429">
        <f>+[2]B!AI1461</f>
        <v>0</v>
      </c>
      <c r="Q214" s="430">
        <f>+[2]B!AJ1461</f>
        <v>0</v>
      </c>
    </row>
    <row r="215" spans="1:22" x14ac:dyDescent="0.2">
      <c r="A215" s="700" t="s">
        <v>312</v>
      </c>
      <c r="B215" s="701"/>
      <c r="C215" s="285">
        <f>+[2]B!C1618</f>
        <v>1194</v>
      </c>
      <c r="D215" s="286">
        <f>+[2]B!D1618</f>
        <v>1194</v>
      </c>
      <c r="E215" s="286">
        <f>+[2]B!E1618</f>
        <v>1193</v>
      </c>
      <c r="F215" s="286">
        <f>+[2]B!F1618</f>
        <v>1</v>
      </c>
      <c r="G215" s="286">
        <f>+[2]B!G1618</f>
        <v>0</v>
      </c>
      <c r="H215" s="429">
        <f>+[2]B!AA1618</f>
        <v>784</v>
      </c>
      <c r="I215" s="429">
        <f>+[2]B!AB1618</f>
        <v>410</v>
      </c>
      <c r="J215" s="429">
        <f>+[2]B!AC1618</f>
        <v>0</v>
      </c>
      <c r="K215" s="429">
        <f>+[2]B!AD1618</f>
        <v>0</v>
      </c>
      <c r="L215" s="429">
        <f>+[2]B!AE1618</f>
        <v>0</v>
      </c>
      <c r="M215" s="429">
        <f>+[2]B!AF1618</f>
        <v>0</v>
      </c>
      <c r="N215" s="429">
        <f>+[2]B!AG1618</f>
        <v>0</v>
      </c>
      <c r="O215" s="429">
        <f>+[2]B!AH1618</f>
        <v>0</v>
      </c>
      <c r="P215" s="429">
        <f>+[2]B!AI1618</f>
        <v>0</v>
      </c>
      <c r="Q215" s="430">
        <f>+[2]B!AJ1618</f>
        <v>0</v>
      </c>
    </row>
    <row r="216" spans="1:22" x14ac:dyDescent="0.2">
      <c r="A216" s="700" t="s">
        <v>313</v>
      </c>
      <c r="B216" s="701"/>
      <c r="C216" s="285">
        <f>[2]B!C1730</f>
        <v>5</v>
      </c>
      <c r="D216" s="286">
        <f>[2]B!D1730</f>
        <v>5</v>
      </c>
      <c r="E216" s="286">
        <f>[2]B!E1730</f>
        <v>5</v>
      </c>
      <c r="F216" s="286">
        <f>[2]B!F1730</f>
        <v>0</v>
      </c>
      <c r="G216" s="286">
        <f>[2]B!G1730</f>
        <v>0</v>
      </c>
      <c r="H216" s="429">
        <f>[2]B!AA1730</f>
        <v>0</v>
      </c>
      <c r="I216" s="429">
        <f>[2]B!AB1730</f>
        <v>5</v>
      </c>
      <c r="J216" s="429">
        <f>[2]B!AC1730</f>
        <v>0</v>
      </c>
      <c r="K216" s="429">
        <f>[2]B!AD1730</f>
        <v>0</v>
      </c>
      <c r="L216" s="429">
        <f>[2]B!AE1730</f>
        <v>0</v>
      </c>
      <c r="M216" s="429">
        <f>[2]B!AF1730</f>
        <v>0</v>
      </c>
      <c r="N216" s="429">
        <f>[2]B!AG1730</f>
        <v>0</v>
      </c>
      <c r="O216" s="429">
        <f>[2]B!AH1730</f>
        <v>0</v>
      </c>
      <c r="P216" s="429">
        <f>[2]B!AI1730</f>
        <v>0</v>
      </c>
      <c r="Q216" s="430">
        <f>[2]B!AJ1730</f>
        <v>0</v>
      </c>
    </row>
    <row r="217" spans="1:22" x14ac:dyDescent="0.2">
      <c r="A217" s="700" t="s">
        <v>314</v>
      </c>
      <c r="B217" s="701"/>
      <c r="C217" s="285">
        <f>[2]B!C1883</f>
        <v>4</v>
      </c>
      <c r="D217" s="286">
        <f>[2]B!D1883</f>
        <v>4</v>
      </c>
      <c r="E217" s="286">
        <f>[2]B!E1883</f>
        <v>4</v>
      </c>
      <c r="F217" s="286">
        <f>[2]B!F1883</f>
        <v>0</v>
      </c>
      <c r="G217" s="286">
        <f>[2]B!G1883</f>
        <v>0</v>
      </c>
      <c r="H217" s="429">
        <f>[2]B!AA1883</f>
        <v>0</v>
      </c>
      <c r="I217" s="429">
        <f>[2]B!AB1883</f>
        <v>4</v>
      </c>
      <c r="J217" s="429">
        <f>[2]B!AC1883</f>
        <v>0</v>
      </c>
      <c r="K217" s="429">
        <f>[2]B!AD1883</f>
        <v>0</v>
      </c>
      <c r="L217" s="429">
        <f>[2]B!AE1883</f>
        <v>0</v>
      </c>
      <c r="M217" s="429">
        <f>[2]B!AF1883</f>
        <v>0</v>
      </c>
      <c r="N217" s="429">
        <f>[2]B!AG1883</f>
        <v>0</v>
      </c>
      <c r="O217" s="429">
        <f>[2]B!AH1883</f>
        <v>0</v>
      </c>
      <c r="P217" s="429">
        <f>[2]B!AI1883</f>
        <v>0</v>
      </c>
      <c r="Q217" s="430">
        <f>[2]B!AJ1883</f>
        <v>0</v>
      </c>
    </row>
    <row r="218" spans="1:22" x14ac:dyDescent="0.2">
      <c r="A218" s="700" t="s">
        <v>315</v>
      </c>
      <c r="B218" s="701"/>
      <c r="C218" s="285">
        <f>+[2]B!C1983</f>
        <v>1060</v>
      </c>
      <c r="D218" s="286">
        <f>+[2]B!D1983</f>
        <v>956</v>
      </c>
      <c r="E218" s="286">
        <f>+[2]B!E1983</f>
        <v>955</v>
      </c>
      <c r="F218" s="286">
        <f>+[2]B!F1983</f>
        <v>1</v>
      </c>
      <c r="G218" s="286">
        <f>+[2]B!G1983</f>
        <v>104</v>
      </c>
      <c r="H218" s="429">
        <f>+[2]B!AA1983</f>
        <v>423</v>
      </c>
      <c r="I218" s="429">
        <f>+[2]B!AB1983</f>
        <v>381</v>
      </c>
      <c r="J218" s="429">
        <f>+[2]B!AC1983</f>
        <v>256</v>
      </c>
      <c r="K218" s="429">
        <f>+[2]B!AD1983</f>
        <v>0</v>
      </c>
      <c r="L218" s="429">
        <f>+[2]B!AE1983</f>
        <v>0</v>
      </c>
      <c r="M218" s="429">
        <f>+[2]B!AF1983</f>
        <v>0</v>
      </c>
      <c r="N218" s="429">
        <f>+[2]B!AG1983</f>
        <v>0</v>
      </c>
      <c r="O218" s="429">
        <f>+[2]B!AH1983</f>
        <v>0</v>
      </c>
      <c r="P218" s="429">
        <f>+[2]B!AI1983</f>
        <v>0</v>
      </c>
      <c r="Q218" s="430">
        <f>+[2]B!AJ1983</f>
        <v>0</v>
      </c>
    </row>
    <row r="219" spans="1:22" x14ac:dyDescent="0.2">
      <c r="A219" s="700" t="s">
        <v>316</v>
      </c>
      <c r="B219" s="701"/>
      <c r="C219" s="285">
        <f>+[2]B!C2212</f>
        <v>25030</v>
      </c>
      <c r="D219" s="286">
        <f>+[2]B!D2212</f>
        <v>24620</v>
      </c>
      <c r="E219" s="286">
        <f>+[2]B!E2212</f>
        <v>24620</v>
      </c>
      <c r="F219" s="286">
        <f>+[2]B!F2212</f>
        <v>0</v>
      </c>
      <c r="G219" s="286">
        <f>+[2]B!G2212</f>
        <v>410</v>
      </c>
      <c r="H219" s="429">
        <f>+[2]B!AA2212</f>
        <v>24045</v>
      </c>
      <c r="I219" s="429">
        <f>+[2]B!AB2212</f>
        <v>22</v>
      </c>
      <c r="J219" s="429">
        <f>+[2]B!AC2212</f>
        <v>963</v>
      </c>
      <c r="K219" s="429">
        <f>+[2]B!AD2212</f>
        <v>0</v>
      </c>
      <c r="L219" s="429">
        <f>+[2]B!AE2212</f>
        <v>0</v>
      </c>
      <c r="M219" s="429">
        <f>+[2]B!AF2212</f>
        <v>0</v>
      </c>
      <c r="N219" s="429">
        <f>+[2]B!AG2212</f>
        <v>0</v>
      </c>
      <c r="O219" s="429">
        <f>+[2]B!AH2212</f>
        <v>0</v>
      </c>
      <c r="P219" s="429">
        <f>+[2]B!AI2212</f>
        <v>0</v>
      </c>
      <c r="Q219" s="430">
        <f>+[2]B!AJ2212</f>
        <v>0</v>
      </c>
    </row>
    <row r="220" spans="1:22" x14ac:dyDescent="0.2">
      <c r="A220" s="700" t="s">
        <v>317</v>
      </c>
      <c r="B220" s="701"/>
      <c r="C220" s="285">
        <f>+[2]B!C2282</f>
        <v>463</v>
      </c>
      <c r="D220" s="286">
        <f>+[2]B!D2282</f>
        <v>450</v>
      </c>
      <c r="E220" s="286">
        <f>+[2]B!E2282</f>
        <v>450</v>
      </c>
      <c r="F220" s="286">
        <f>+[2]B!F2282</f>
        <v>0</v>
      </c>
      <c r="G220" s="286">
        <f>+[2]B!G2282</f>
        <v>13</v>
      </c>
      <c r="H220" s="429">
        <f>+[2]B!AA2282</f>
        <v>208</v>
      </c>
      <c r="I220" s="429">
        <f>+[2]B!AB2282</f>
        <v>99</v>
      </c>
      <c r="J220" s="429">
        <f>+[2]B!AC2282</f>
        <v>156</v>
      </c>
      <c r="K220" s="429">
        <f>+[2]B!AD2282</f>
        <v>0</v>
      </c>
      <c r="L220" s="429">
        <f>+[2]B!AE2282</f>
        <v>0</v>
      </c>
      <c r="M220" s="429">
        <f>+[2]B!AF2282</f>
        <v>0</v>
      </c>
      <c r="N220" s="429">
        <f>+[2]B!AG2282</f>
        <v>0</v>
      </c>
      <c r="O220" s="429">
        <f>+[2]B!AH2282</f>
        <v>0</v>
      </c>
      <c r="P220" s="429">
        <f>+[2]B!AI2282</f>
        <v>0</v>
      </c>
      <c r="Q220" s="430">
        <f>+[2]B!AJ2282</f>
        <v>0</v>
      </c>
    </row>
    <row r="221" spans="1:22" x14ac:dyDescent="0.2">
      <c r="A221" s="700" t="s">
        <v>318</v>
      </c>
      <c r="B221" s="701"/>
      <c r="C221" s="285">
        <f>+[2]B!C2467</f>
        <v>637</v>
      </c>
      <c r="D221" s="286">
        <f>+[2]B!D2467</f>
        <v>560</v>
      </c>
      <c r="E221" s="286">
        <f>+[2]B!E2467</f>
        <v>560</v>
      </c>
      <c r="F221" s="286">
        <f>+[2]B!F2467</f>
        <v>0</v>
      </c>
      <c r="G221" s="286">
        <f>+[2]B!G2467</f>
        <v>77</v>
      </c>
      <c r="H221" s="429">
        <f>+[2]B!AA2467</f>
        <v>433</v>
      </c>
      <c r="I221" s="429">
        <f>+[2]B!AB2467</f>
        <v>28</v>
      </c>
      <c r="J221" s="429">
        <f>+[2]B!AC2467</f>
        <v>176</v>
      </c>
      <c r="K221" s="429">
        <f>+[2]B!AD2467</f>
        <v>0</v>
      </c>
      <c r="L221" s="429">
        <f>+[2]B!AE2467</f>
        <v>0</v>
      </c>
      <c r="M221" s="429">
        <f>+[2]B!AF2467</f>
        <v>0</v>
      </c>
      <c r="N221" s="429">
        <f>+[2]B!AG2467</f>
        <v>0</v>
      </c>
      <c r="O221" s="429">
        <f>+[2]B!AH2467</f>
        <v>0</v>
      </c>
      <c r="P221" s="429">
        <f>+[2]B!AI2467</f>
        <v>0</v>
      </c>
      <c r="Q221" s="430">
        <f>+[2]B!AJ2467</f>
        <v>0</v>
      </c>
    </row>
    <row r="222" spans="1:22" ht="14.25" customHeight="1" x14ac:dyDescent="0.2">
      <c r="A222" s="700" t="s">
        <v>319</v>
      </c>
      <c r="B222" s="701"/>
      <c r="C222" s="285">
        <f>SUM([2]B!C2642:C2644)+[2]B!C2593</f>
        <v>1205</v>
      </c>
      <c r="D222" s="286">
        <f>+[2]B!D2593</f>
        <v>1013</v>
      </c>
      <c r="E222" s="286">
        <f>+[2]B!E2593</f>
        <v>1013</v>
      </c>
      <c r="F222" s="286">
        <f>+[2]B!F2593</f>
        <v>0</v>
      </c>
      <c r="G222" s="286">
        <f>+[2]B!G2593</f>
        <v>162</v>
      </c>
      <c r="H222" s="429">
        <f>+[2]B!AA2593</f>
        <v>995</v>
      </c>
      <c r="I222" s="429">
        <f>+[2]B!AB2593</f>
        <v>102</v>
      </c>
      <c r="J222" s="429">
        <f>+[2]B!AC2593</f>
        <v>78</v>
      </c>
      <c r="K222" s="429">
        <f>+[2]B!AD2593</f>
        <v>0</v>
      </c>
      <c r="L222" s="429">
        <f>+[2]B!AE2593</f>
        <v>0</v>
      </c>
      <c r="M222" s="429">
        <f>+[2]B!AF2593</f>
        <v>0</v>
      </c>
      <c r="N222" s="429">
        <f>+[2]B!AG2593</f>
        <v>0</v>
      </c>
      <c r="O222" s="429">
        <f>+[2]B!AH2593</f>
        <v>0</v>
      </c>
      <c r="P222" s="429">
        <f>+[2]B!AI2593</f>
        <v>0</v>
      </c>
      <c r="Q222" s="430">
        <f>+[2]B!AJ2593</f>
        <v>0</v>
      </c>
    </row>
    <row r="223" spans="1:22" x14ac:dyDescent="0.2">
      <c r="A223" s="700" t="s">
        <v>320</v>
      </c>
      <c r="B223" s="701"/>
      <c r="C223" s="285">
        <f>+[2]B!C2674</f>
        <v>283</v>
      </c>
      <c r="D223" s="286">
        <f>+[2]B!D2674</f>
        <v>282</v>
      </c>
      <c r="E223" s="286">
        <f>+[2]B!E2674</f>
        <v>282</v>
      </c>
      <c r="F223" s="286">
        <f>+[2]B!F2674</f>
        <v>0</v>
      </c>
      <c r="G223" s="286">
        <f>+[2]B!G2674</f>
        <v>1</v>
      </c>
      <c r="H223" s="429">
        <f>+[2]B!AA2674</f>
        <v>0</v>
      </c>
      <c r="I223" s="429">
        <f>+[2]B!AB2674</f>
        <v>253</v>
      </c>
      <c r="J223" s="429">
        <f>+[2]B!AC2674</f>
        <v>30</v>
      </c>
      <c r="K223" s="429">
        <f>+[2]B!AD2674</f>
        <v>0</v>
      </c>
      <c r="L223" s="429">
        <f>+[2]B!AE2674</f>
        <v>0</v>
      </c>
      <c r="M223" s="429">
        <f>+[2]B!AF2674</f>
        <v>0</v>
      </c>
      <c r="N223" s="429">
        <f>+[2]B!AG2674</f>
        <v>0</v>
      </c>
      <c r="O223" s="429">
        <f>+[2]B!AH2674</f>
        <v>0</v>
      </c>
      <c r="P223" s="429">
        <f>+[2]B!AI2674</f>
        <v>0</v>
      </c>
      <c r="Q223" s="430">
        <f>+[2]B!AJ2674</f>
        <v>0</v>
      </c>
    </row>
    <row r="224" spans="1:22" x14ac:dyDescent="0.2">
      <c r="A224" s="708" t="s">
        <v>321</v>
      </c>
      <c r="B224" s="709"/>
      <c r="C224" s="287">
        <f>+[2]B!C1178</f>
        <v>10167</v>
      </c>
      <c r="D224" s="288">
        <f>+[2]B!D1178</f>
        <v>10167</v>
      </c>
      <c r="E224" s="288">
        <f>+[2]B!E1178</f>
        <v>10167</v>
      </c>
      <c r="F224" s="288">
        <f>+[2]B!F1178</f>
        <v>0</v>
      </c>
      <c r="G224" s="288">
        <f>+[2]B!G1178</f>
        <v>0</v>
      </c>
      <c r="H224" s="420">
        <f>+[2]B!AA1178</f>
        <v>7393</v>
      </c>
      <c r="I224" s="420">
        <f>+[2]B!AB1178</f>
        <v>2774</v>
      </c>
      <c r="J224" s="420">
        <f>+[2]B!AC1178</f>
        <v>0</v>
      </c>
      <c r="K224" s="420">
        <f>+[2]B!AD1178</f>
        <v>0</v>
      </c>
      <c r="L224" s="420">
        <f>+[2]B!AE1178</f>
        <v>0</v>
      </c>
      <c r="M224" s="420">
        <f>+[2]B!AF1178</f>
        <v>0</v>
      </c>
      <c r="N224" s="420">
        <f>+[2]B!AG1178</f>
        <v>0</v>
      </c>
      <c r="O224" s="420">
        <f>+[2]B!AH1178</f>
        <v>0</v>
      </c>
      <c r="P224" s="420">
        <f>+[2]B!AI1178</f>
        <v>0</v>
      </c>
      <c r="Q224" s="421">
        <f>+[2]B!AJ1178</f>
        <v>0</v>
      </c>
    </row>
    <row r="225" spans="1:23" x14ac:dyDescent="0.2">
      <c r="A225" s="702" t="s">
        <v>322</v>
      </c>
      <c r="B225" s="703"/>
      <c r="C225" s="431">
        <f t="shared" ref="C225:P225" si="10">SUM(C213:C224)</f>
        <v>40931</v>
      </c>
      <c r="D225" s="431">
        <f>SUM(D213:D224)</f>
        <v>40129</v>
      </c>
      <c r="E225" s="431">
        <f t="shared" si="10"/>
        <v>40126</v>
      </c>
      <c r="F225" s="431">
        <f t="shared" si="10"/>
        <v>3</v>
      </c>
      <c r="G225" s="431">
        <f t="shared" si="10"/>
        <v>772</v>
      </c>
      <c r="H225" s="431">
        <f t="shared" si="10"/>
        <v>34297</v>
      </c>
      <c r="I225" s="431">
        <f t="shared" si="10"/>
        <v>4945</v>
      </c>
      <c r="J225" s="431">
        <f t="shared" si="10"/>
        <v>1659</v>
      </c>
      <c r="K225" s="431">
        <f t="shared" si="10"/>
        <v>0</v>
      </c>
      <c r="L225" s="431">
        <f t="shared" si="10"/>
        <v>0</v>
      </c>
      <c r="M225" s="431">
        <f t="shared" si="10"/>
        <v>0</v>
      </c>
      <c r="N225" s="431">
        <f t="shared" si="10"/>
        <v>1</v>
      </c>
      <c r="O225" s="431">
        <f t="shared" si="10"/>
        <v>0</v>
      </c>
      <c r="P225" s="431">
        <f t="shared" si="10"/>
        <v>0</v>
      </c>
      <c r="Q225" s="431">
        <f>SUM(Q213:Q224)</f>
        <v>0</v>
      </c>
    </row>
    <row r="226" spans="1:23" x14ac:dyDescent="0.2">
      <c r="A226" s="290" t="s">
        <v>323</v>
      </c>
      <c r="B226" s="540"/>
      <c r="E226" s="238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3"/>
      <c r="Q226" s="293"/>
      <c r="R226" s="293"/>
    </row>
    <row r="227" spans="1:23" ht="38.25" x14ac:dyDescent="0.2">
      <c r="A227" s="704" t="s">
        <v>324</v>
      </c>
      <c r="B227" s="705"/>
      <c r="C227" s="524" t="s">
        <v>157</v>
      </c>
      <c r="D227" s="536" t="s">
        <v>6</v>
      </c>
      <c r="E227" s="539" t="s">
        <v>7</v>
      </c>
      <c r="F227" s="292"/>
      <c r="G227" s="292"/>
      <c r="H227" s="292"/>
      <c r="I227" s="292"/>
      <c r="J227" s="292"/>
      <c r="K227" s="292"/>
      <c r="L227" s="292"/>
      <c r="M227" s="293"/>
      <c r="N227" s="293"/>
      <c r="O227" s="293"/>
    </row>
    <row r="228" spans="1:23" x14ac:dyDescent="0.2">
      <c r="A228" s="706" t="s">
        <v>325</v>
      </c>
      <c r="B228" s="707"/>
      <c r="C228" s="432">
        <f>[2]B!C1273</f>
        <v>63</v>
      </c>
      <c r="D228" s="351">
        <f>[2]B!E1273</f>
        <v>63</v>
      </c>
      <c r="E228" s="296"/>
      <c r="F228" s="292"/>
      <c r="G228" s="292"/>
      <c r="H228" s="292"/>
      <c r="I228" s="292"/>
      <c r="J228" s="292"/>
      <c r="K228" s="292"/>
      <c r="L228" s="292"/>
      <c r="M228" s="293"/>
      <c r="N228" s="293"/>
      <c r="O228" s="293"/>
    </row>
    <row r="229" spans="1:23" x14ac:dyDescent="0.2">
      <c r="A229" s="706" t="s">
        <v>326</v>
      </c>
      <c r="B229" s="707"/>
      <c r="C229" s="432">
        <f>[2]B!C2964</f>
        <v>39</v>
      </c>
      <c r="D229" s="351">
        <f>[2]B!E2964</f>
        <v>31</v>
      </c>
      <c r="E229" s="297">
        <f>[2]B!AL2964</f>
        <v>1105150</v>
      </c>
      <c r="F229" s="292"/>
      <c r="G229" s="292"/>
      <c r="H229" s="292"/>
      <c r="I229" s="292"/>
      <c r="J229" s="292"/>
      <c r="K229" s="292"/>
      <c r="L229" s="292"/>
      <c r="M229" s="293"/>
      <c r="N229" s="293"/>
      <c r="O229" s="293"/>
    </row>
    <row r="230" spans="1:23" x14ac:dyDescent="0.2">
      <c r="A230" s="706" t="s">
        <v>327</v>
      </c>
      <c r="B230" s="707"/>
      <c r="C230" s="432">
        <f>[2]B!C2970</f>
        <v>817</v>
      </c>
      <c r="D230" s="433">
        <f>[2]B!E2970</f>
        <v>583</v>
      </c>
      <c r="E230" s="298"/>
      <c r="F230" s="292"/>
      <c r="G230" s="292"/>
      <c r="H230" s="292"/>
      <c r="I230" s="292"/>
      <c r="J230" s="292"/>
      <c r="K230" s="292"/>
      <c r="L230" s="292"/>
      <c r="M230" s="293"/>
      <c r="N230" s="293"/>
      <c r="O230" s="293"/>
    </row>
    <row r="231" spans="1:23" x14ac:dyDescent="0.2">
      <c r="A231" s="706" t="s">
        <v>328</v>
      </c>
      <c r="B231" s="707"/>
      <c r="C231" s="432">
        <f>[2]B!C152</f>
        <v>2639</v>
      </c>
      <c r="D231" s="433">
        <f>[2]B!E152</f>
        <v>2597</v>
      </c>
      <c r="E231" s="434">
        <f>[2]B!AL152</f>
        <v>2207450</v>
      </c>
      <c r="F231" s="292"/>
      <c r="G231" s="292"/>
      <c r="H231" s="292"/>
      <c r="I231" s="292"/>
      <c r="J231" s="292"/>
      <c r="K231" s="292"/>
      <c r="L231" s="292"/>
      <c r="M231" s="293"/>
      <c r="N231" s="293"/>
      <c r="O231" s="293"/>
      <c r="S231" s="292"/>
    </row>
    <row r="232" spans="1:23" x14ac:dyDescent="0.2">
      <c r="A232" s="706" t="s">
        <v>329</v>
      </c>
      <c r="B232" s="707"/>
      <c r="C232" s="432">
        <f>[2]B!C158</f>
        <v>0</v>
      </c>
      <c r="D232" s="433">
        <f>[2]B!E158</f>
        <v>0</v>
      </c>
      <c r="E232" s="298"/>
      <c r="F232" s="292"/>
      <c r="G232" s="292"/>
      <c r="H232" s="292"/>
      <c r="I232" s="292"/>
      <c r="J232" s="292"/>
      <c r="K232" s="292"/>
      <c r="L232" s="292"/>
      <c r="M232" s="293"/>
      <c r="N232" s="293"/>
      <c r="O232" s="293"/>
    </row>
    <row r="233" spans="1:23" x14ac:dyDescent="0.2">
      <c r="A233" s="528" t="s">
        <v>330</v>
      </c>
      <c r="B233" s="529"/>
      <c r="C233" s="432">
        <f>[2]B!C156</f>
        <v>610</v>
      </c>
      <c r="D233" s="433">
        <f>[2]B!E156</f>
        <v>610</v>
      </c>
      <c r="E233" s="298"/>
      <c r="F233" s="292"/>
      <c r="G233" s="292"/>
      <c r="H233" s="292"/>
      <c r="I233" s="292"/>
      <c r="J233" s="292"/>
      <c r="K233" s="292"/>
      <c r="L233" s="292"/>
      <c r="M233" s="293"/>
      <c r="N233" s="293"/>
      <c r="O233" s="293"/>
    </row>
    <row r="234" spans="1:23" x14ac:dyDescent="0.2">
      <c r="A234" s="528" t="s">
        <v>331</v>
      </c>
      <c r="B234" s="529"/>
      <c r="C234" s="432">
        <f>[2]B!C157</f>
        <v>25</v>
      </c>
      <c r="D234" s="433">
        <f>[2]B!E157</f>
        <v>22</v>
      </c>
      <c r="E234" s="298"/>
      <c r="F234" s="292"/>
      <c r="G234" s="292"/>
      <c r="H234" s="292"/>
      <c r="I234" s="292"/>
      <c r="J234" s="292"/>
      <c r="K234" s="292"/>
      <c r="L234" s="292"/>
      <c r="M234" s="293"/>
      <c r="N234" s="293"/>
      <c r="O234" s="293"/>
    </row>
    <row r="235" spans="1:23" x14ac:dyDescent="0.2">
      <c r="A235" s="706" t="s">
        <v>332</v>
      </c>
      <c r="B235" s="707"/>
      <c r="C235" s="432">
        <f>[2]B!C2960</f>
        <v>20</v>
      </c>
      <c r="D235" s="351">
        <f>[2]B!E2960</f>
        <v>20</v>
      </c>
      <c r="E235" s="298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</row>
    <row r="236" spans="1:23" x14ac:dyDescent="0.2">
      <c r="A236" s="713" t="s">
        <v>79</v>
      </c>
      <c r="B236" s="714"/>
      <c r="C236" s="435">
        <f>SUM(C228:C235)</f>
        <v>4213</v>
      </c>
      <c r="D236" s="436">
        <f>SUM(D228:D235)</f>
        <v>3926</v>
      </c>
      <c r="E236" s="437">
        <f>SUM(E228:E235)</f>
        <v>3312600</v>
      </c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</row>
    <row r="237" spans="1:23" x14ac:dyDescent="0.2">
      <c r="A237" s="305" t="s">
        <v>333</v>
      </c>
      <c r="B237" s="306"/>
      <c r="C237" s="307"/>
      <c r="D237" s="428"/>
      <c r="E237" s="428"/>
      <c r="F237" s="428"/>
      <c r="G237" s="292"/>
      <c r="H237" s="292"/>
      <c r="I237" s="292"/>
      <c r="J237" s="292"/>
      <c r="K237" s="292"/>
      <c r="L237" s="292"/>
      <c r="M237" s="292"/>
      <c r="N237" s="301"/>
      <c r="O237" s="301"/>
      <c r="P237" s="308"/>
      <c r="Q237" s="308"/>
      <c r="R237" s="308"/>
      <c r="U237" s="309"/>
      <c r="V237" s="309"/>
      <c r="W237" s="308"/>
    </row>
    <row r="238" spans="1:23" x14ac:dyDescent="0.2">
      <c r="A238" s="310"/>
      <c r="B238" s="311"/>
      <c r="C238" s="312" t="s">
        <v>157</v>
      </c>
      <c r="D238" s="428"/>
      <c r="E238" s="428"/>
      <c r="F238" s="428"/>
      <c r="G238" s="292"/>
      <c r="H238" s="292"/>
      <c r="I238" s="292"/>
      <c r="J238" s="292"/>
      <c r="K238" s="292"/>
      <c r="L238" s="292"/>
      <c r="M238" s="292"/>
      <c r="N238" s="292"/>
      <c r="O238" s="292"/>
      <c r="U238" s="308"/>
      <c r="V238" s="308"/>
    </row>
    <row r="239" spans="1:23" x14ac:dyDescent="0.2">
      <c r="A239" s="715" t="s">
        <v>334</v>
      </c>
      <c r="B239" s="313" t="s">
        <v>335</v>
      </c>
      <c r="C239" s="438"/>
      <c r="D239" s="439"/>
      <c r="E239" s="428"/>
      <c r="F239" s="428"/>
      <c r="G239" s="292"/>
      <c r="H239" s="292"/>
      <c r="I239" s="292"/>
      <c r="J239" s="292"/>
      <c r="K239" s="292"/>
      <c r="L239" s="292"/>
      <c r="M239" s="292"/>
      <c r="N239" s="292"/>
      <c r="O239" s="292"/>
      <c r="S239" s="309"/>
      <c r="T239" s="308"/>
      <c r="U239" s="308"/>
      <c r="V239" s="308"/>
    </row>
    <row r="240" spans="1:23" x14ac:dyDescent="0.2">
      <c r="A240" s="715"/>
      <c r="B240" s="313" t="s">
        <v>336</v>
      </c>
      <c r="C240" s="440">
        <v>2278</v>
      </c>
      <c r="D240" s="439"/>
      <c r="E240" s="428"/>
      <c r="F240" s="428"/>
      <c r="G240" s="292"/>
      <c r="H240" s="292"/>
      <c r="I240" s="292"/>
      <c r="J240" s="292"/>
      <c r="K240" s="292"/>
      <c r="L240" s="292"/>
      <c r="M240" s="292"/>
      <c r="N240" s="292"/>
      <c r="O240" s="292"/>
      <c r="S240" s="308"/>
      <c r="T240" s="308"/>
      <c r="U240" s="308"/>
      <c r="V240" s="308"/>
    </row>
    <row r="241" spans="1:28" x14ac:dyDescent="0.2">
      <c r="A241" s="716" t="s">
        <v>337</v>
      </c>
      <c r="B241" s="717"/>
      <c r="C241" s="441">
        <v>36607</v>
      </c>
      <c r="D241" s="439"/>
      <c r="E241" s="428"/>
      <c r="F241" s="428"/>
      <c r="G241" s="292"/>
      <c r="H241" s="292"/>
      <c r="I241" s="292"/>
      <c r="J241" s="292"/>
      <c r="K241" s="292"/>
      <c r="L241" s="292"/>
      <c r="M241" s="292"/>
      <c r="N241" s="292"/>
      <c r="O241" s="292"/>
      <c r="S241" s="308"/>
      <c r="T241" s="308"/>
    </row>
    <row r="242" spans="1:28" x14ac:dyDescent="0.2">
      <c r="A242" s="96" t="s">
        <v>338</v>
      </c>
      <c r="B242" s="315"/>
      <c r="C242" s="442"/>
      <c r="D242" s="442"/>
      <c r="E242" s="442"/>
      <c r="F242" s="442"/>
      <c r="G242" s="442"/>
      <c r="H242" s="442"/>
      <c r="I242" s="442"/>
      <c r="J242" s="442"/>
      <c r="K242" s="442"/>
    </row>
    <row r="243" spans="1:28" ht="42.75" x14ac:dyDescent="0.2">
      <c r="A243" s="718" t="s">
        <v>339</v>
      </c>
      <c r="B243" s="719"/>
      <c r="C243" s="317" t="s">
        <v>157</v>
      </c>
      <c r="D243" s="530" t="s">
        <v>340</v>
      </c>
      <c r="E243" s="318" t="s">
        <v>341</v>
      </c>
      <c r="L243" s="5" t="s">
        <v>342</v>
      </c>
    </row>
    <row r="244" spans="1:28" x14ac:dyDescent="0.2">
      <c r="A244" s="724" t="s">
        <v>343</v>
      </c>
      <c r="B244" s="319" t="s">
        <v>344</v>
      </c>
      <c r="C244" s="320">
        <v>229</v>
      </c>
      <c r="D244" s="321">
        <v>221</v>
      </c>
      <c r="E244" s="321"/>
      <c r="F244" s="208" t="str">
        <f>AA244</f>
        <v/>
      </c>
      <c r="AA244" s="271" t="str">
        <f>IF(D244&gt;C244,"Error: Las actividades totales son menores que las realizadas en beneficiarios","")</f>
        <v/>
      </c>
      <c r="AB244" s="271">
        <f>IF(D244&gt;C244,1,0)</f>
        <v>0</v>
      </c>
    </row>
    <row r="245" spans="1:28" x14ac:dyDescent="0.2">
      <c r="A245" s="725"/>
      <c r="B245" s="322" t="s">
        <v>345</v>
      </c>
      <c r="C245" s="323"/>
      <c r="D245" s="324"/>
      <c r="E245" s="324"/>
      <c r="F245" s="208" t="str">
        <f>AA245</f>
        <v/>
      </c>
      <c r="AA245" s="271" t="str">
        <f>IF(D245&gt;C245,"Error: Las actividades totales son menores que las realizadas en beneficiarios","")</f>
        <v/>
      </c>
      <c r="AB245" s="271">
        <f>IF(D245&gt;C245,1,0)</f>
        <v>0</v>
      </c>
    </row>
    <row r="246" spans="1:28" x14ac:dyDescent="0.2">
      <c r="A246" s="726"/>
      <c r="B246" s="325" t="s">
        <v>346</v>
      </c>
      <c r="C246" s="326"/>
      <c r="D246" s="327"/>
      <c r="E246" s="327"/>
      <c r="F246" s="208" t="str">
        <f>AA246</f>
        <v/>
      </c>
      <c r="AA246" s="271" t="str">
        <f>IF(D246&gt;C246,"Error: Las actividades totales son menores que las realizadas en beneficiarios","")</f>
        <v/>
      </c>
      <c r="AB246" s="271">
        <f>IF(D246&gt;C246,1,0)</f>
        <v>0</v>
      </c>
    </row>
    <row r="247" spans="1:28" x14ac:dyDescent="0.2">
      <c r="A247" s="328" t="s">
        <v>347</v>
      </c>
      <c r="B247" s="329"/>
    </row>
    <row r="248" spans="1:28" ht="38.25" x14ac:dyDescent="0.2">
      <c r="A248" s="727" t="s">
        <v>292</v>
      </c>
      <c r="B248" s="728"/>
      <c r="C248" s="581" t="s">
        <v>157</v>
      </c>
      <c r="D248" s="581" t="s">
        <v>293</v>
      </c>
      <c r="E248" s="710" t="s">
        <v>348</v>
      </c>
      <c r="F248" s="711"/>
      <c r="G248" s="710" t="s">
        <v>349</v>
      </c>
      <c r="H248" s="712"/>
      <c r="I248" s="711"/>
      <c r="J248" s="541" t="s">
        <v>296</v>
      </c>
      <c r="K248" s="541" t="s">
        <v>297</v>
      </c>
      <c r="L248" s="541" t="s">
        <v>298</v>
      </c>
      <c r="M248" s="546" t="s">
        <v>298</v>
      </c>
    </row>
    <row r="249" spans="1:28" ht="63.75" x14ac:dyDescent="0.2">
      <c r="A249" s="729"/>
      <c r="B249" s="730"/>
      <c r="C249" s="582"/>
      <c r="D249" s="582"/>
      <c r="E249" s="330" t="s">
        <v>350</v>
      </c>
      <c r="F249" s="330" t="s">
        <v>351</v>
      </c>
      <c r="G249" s="443" t="s">
        <v>352</v>
      </c>
      <c r="H249" s="443" t="s">
        <v>353</v>
      </c>
      <c r="I249" s="444" t="s">
        <v>354</v>
      </c>
      <c r="J249" s="330" t="s">
        <v>350</v>
      </c>
      <c r="K249" s="330" t="s">
        <v>351</v>
      </c>
      <c r="L249" s="330" t="s">
        <v>350</v>
      </c>
      <c r="M249" s="330" t="s">
        <v>351</v>
      </c>
    </row>
    <row r="250" spans="1:28" x14ac:dyDescent="0.2">
      <c r="A250" s="720" t="s">
        <v>355</v>
      </c>
      <c r="B250" s="721" t="s">
        <v>355</v>
      </c>
      <c r="C250" s="333">
        <f>SUM(E250:F250)</f>
        <v>3</v>
      </c>
      <c r="D250" s="445">
        <v>3</v>
      </c>
      <c r="E250" s="445"/>
      <c r="F250" s="445">
        <v>3</v>
      </c>
      <c r="G250" s="445"/>
      <c r="H250" s="445">
        <v>1</v>
      </c>
      <c r="I250" s="445">
        <v>2</v>
      </c>
      <c r="J250" s="445"/>
      <c r="K250" s="445"/>
      <c r="L250" s="445"/>
      <c r="M250" s="445"/>
    </row>
    <row r="251" spans="1:28" x14ac:dyDescent="0.2">
      <c r="A251" s="720" t="s">
        <v>356</v>
      </c>
      <c r="B251" s="721" t="s">
        <v>356</v>
      </c>
      <c r="C251" s="333">
        <f>SUM(E251:F251)</f>
        <v>0</v>
      </c>
      <c r="D251" s="445"/>
      <c r="E251" s="445"/>
      <c r="F251" s="445"/>
      <c r="G251" s="445"/>
      <c r="H251" s="445"/>
      <c r="I251" s="445"/>
      <c r="J251" s="445"/>
      <c r="K251" s="445"/>
      <c r="L251" s="445"/>
      <c r="M251" s="445"/>
    </row>
    <row r="252" spans="1:28" x14ac:dyDescent="0.2">
      <c r="A252" s="720" t="s">
        <v>357</v>
      </c>
      <c r="B252" s="721"/>
      <c r="C252" s="333">
        <f>SUM(E252:F252)</f>
        <v>0</v>
      </c>
      <c r="D252" s="445"/>
      <c r="E252" s="445"/>
      <c r="F252" s="445"/>
      <c r="G252" s="445"/>
      <c r="H252" s="445"/>
      <c r="I252" s="445"/>
      <c r="J252" s="445"/>
      <c r="K252" s="445"/>
      <c r="L252" s="445"/>
      <c r="M252" s="445"/>
    </row>
    <row r="253" spans="1:28" x14ac:dyDescent="0.2">
      <c r="A253" s="720" t="s">
        <v>358</v>
      </c>
      <c r="B253" s="721"/>
      <c r="C253" s="333">
        <f>SUM(E253:F253)</f>
        <v>0</v>
      </c>
      <c r="D253" s="445"/>
      <c r="E253" s="445"/>
      <c r="F253" s="445"/>
      <c r="G253" s="445"/>
      <c r="H253" s="445"/>
      <c r="I253" s="445"/>
      <c r="J253" s="445"/>
      <c r="K253" s="445"/>
      <c r="L253" s="445"/>
      <c r="M253" s="445"/>
    </row>
    <row r="254" spans="1:28" x14ac:dyDescent="0.2">
      <c r="A254" s="720" t="s">
        <v>359</v>
      </c>
      <c r="B254" s="721"/>
      <c r="C254" s="333">
        <f>SUM(E254:F254)</f>
        <v>0</v>
      </c>
      <c r="D254" s="445"/>
      <c r="E254" s="445"/>
      <c r="F254" s="445"/>
      <c r="G254" s="445"/>
      <c r="H254" s="445"/>
      <c r="I254" s="445"/>
      <c r="J254" s="445"/>
      <c r="K254" s="445"/>
      <c r="L254" s="445"/>
      <c r="M254" s="445"/>
    </row>
    <row r="255" spans="1:28" x14ac:dyDescent="0.2">
      <c r="A255" s="527"/>
      <c r="B255" s="526" t="s">
        <v>360</v>
      </c>
      <c r="C255" s="333">
        <f t="shared" ref="C255:I255" si="11">SUM(C250:C254)</f>
        <v>3</v>
      </c>
      <c r="D255" s="333">
        <f t="shared" si="11"/>
        <v>3</v>
      </c>
      <c r="E255" s="333">
        <f t="shared" si="11"/>
        <v>0</v>
      </c>
      <c r="F255" s="333">
        <f t="shared" si="11"/>
        <v>3</v>
      </c>
      <c r="G255" s="333">
        <f t="shared" si="11"/>
        <v>0</v>
      </c>
      <c r="H255" s="333">
        <f t="shared" si="11"/>
        <v>1</v>
      </c>
      <c r="I255" s="333">
        <f t="shared" si="11"/>
        <v>2</v>
      </c>
      <c r="J255" s="333">
        <f>SUM(J250:J254)</f>
        <v>0</v>
      </c>
      <c r="K255" s="333">
        <f>SUM(K250:K254)</f>
        <v>0</v>
      </c>
      <c r="L255" s="333">
        <f>SUM(L250:L254)</f>
        <v>0</v>
      </c>
      <c r="M255" s="333">
        <f>SUM(M250:M254)</f>
        <v>0</v>
      </c>
    </row>
    <row r="256" spans="1:28" ht="14.25" customHeight="1" x14ac:dyDescent="0.2">
      <c r="A256" s="722" t="s">
        <v>361</v>
      </c>
      <c r="B256" s="723"/>
      <c r="C256" s="333">
        <f>SUM(E256:F256)</f>
        <v>0</v>
      </c>
      <c r="D256" s="445"/>
      <c r="E256" s="445"/>
      <c r="F256" s="445"/>
      <c r="G256" s="445"/>
      <c r="H256" s="445"/>
      <c r="I256" s="445"/>
      <c r="J256" s="445"/>
      <c r="K256" s="445"/>
      <c r="L256" s="445"/>
      <c r="M256" s="445"/>
    </row>
    <row r="257" spans="1:13" x14ac:dyDescent="0.2">
      <c r="A257" s="722" t="s">
        <v>362</v>
      </c>
      <c r="B257" s="723"/>
      <c r="C257" s="333">
        <f>SUM(E257:F257)</f>
        <v>0</v>
      </c>
      <c r="D257" s="445"/>
      <c r="E257" s="445"/>
      <c r="F257" s="445"/>
      <c r="G257" s="445"/>
      <c r="H257" s="445"/>
      <c r="I257" s="445"/>
      <c r="J257" s="445"/>
      <c r="K257" s="445"/>
      <c r="L257" s="445"/>
      <c r="M257" s="445"/>
    </row>
    <row r="258" spans="1:13" ht="14.25" customHeight="1" x14ac:dyDescent="0.2">
      <c r="A258" s="722" t="s">
        <v>363</v>
      </c>
      <c r="B258" s="723"/>
      <c r="C258" s="333">
        <f>SUM(E258:F258)</f>
        <v>0</v>
      </c>
      <c r="D258" s="445"/>
      <c r="E258" s="445"/>
      <c r="F258" s="445"/>
      <c r="G258" s="445"/>
      <c r="H258" s="445"/>
      <c r="I258" s="445"/>
      <c r="J258" s="445"/>
      <c r="K258" s="445"/>
      <c r="L258" s="445"/>
      <c r="M258" s="445"/>
    </row>
    <row r="259" spans="1:13" x14ac:dyDescent="0.2">
      <c r="A259" s="735" t="s">
        <v>364</v>
      </c>
      <c r="B259" s="736"/>
      <c r="C259" s="333">
        <f t="shared" ref="C259:M259" si="12">SUM(C256:C258)</f>
        <v>0</v>
      </c>
      <c r="D259" s="333">
        <f t="shared" si="12"/>
        <v>0</v>
      </c>
      <c r="E259" s="333">
        <f t="shared" si="12"/>
        <v>0</v>
      </c>
      <c r="F259" s="333">
        <f t="shared" si="12"/>
        <v>0</v>
      </c>
      <c r="G259" s="333">
        <f t="shared" si="12"/>
        <v>0</v>
      </c>
      <c r="H259" s="333">
        <f t="shared" si="12"/>
        <v>0</v>
      </c>
      <c r="I259" s="333">
        <f t="shared" si="12"/>
        <v>0</v>
      </c>
      <c r="J259" s="333">
        <f t="shared" si="12"/>
        <v>0</v>
      </c>
      <c r="K259" s="333">
        <f t="shared" si="12"/>
        <v>0</v>
      </c>
      <c r="L259" s="333">
        <f t="shared" si="12"/>
        <v>0</v>
      </c>
      <c r="M259" s="333">
        <f t="shared" si="12"/>
        <v>0</v>
      </c>
    </row>
    <row r="260" spans="1:13" x14ac:dyDescent="0.2">
      <c r="A260" s="722" t="s">
        <v>365</v>
      </c>
      <c r="B260" s="723"/>
      <c r="C260" s="333">
        <f>SUM(E260:F260)</f>
        <v>0</v>
      </c>
      <c r="D260" s="445"/>
      <c r="E260" s="445"/>
      <c r="F260" s="445"/>
      <c r="G260" s="445"/>
      <c r="H260" s="445"/>
      <c r="I260" s="445"/>
      <c r="J260" s="445"/>
      <c r="K260" s="445"/>
      <c r="L260" s="445"/>
      <c r="M260" s="445"/>
    </row>
    <row r="261" spans="1:13" x14ac:dyDescent="0.2">
      <c r="A261" s="722" t="s">
        <v>366</v>
      </c>
      <c r="B261" s="723"/>
      <c r="C261" s="333">
        <f>SUM(E261:F261)</f>
        <v>0</v>
      </c>
      <c r="D261" s="445"/>
      <c r="E261" s="445"/>
      <c r="F261" s="445"/>
      <c r="G261" s="445"/>
      <c r="H261" s="445"/>
      <c r="I261" s="445"/>
      <c r="J261" s="445"/>
      <c r="K261" s="445"/>
      <c r="L261" s="445"/>
      <c r="M261" s="445"/>
    </row>
    <row r="262" spans="1:13" ht="14.25" customHeight="1" x14ac:dyDescent="0.2">
      <c r="A262" s="722" t="s">
        <v>367</v>
      </c>
      <c r="B262" s="723"/>
      <c r="C262" s="333">
        <f>SUM(E262:F262)</f>
        <v>0</v>
      </c>
      <c r="D262" s="445"/>
      <c r="E262" s="445"/>
      <c r="F262" s="445"/>
      <c r="G262" s="445"/>
      <c r="H262" s="445"/>
      <c r="I262" s="445"/>
      <c r="J262" s="445"/>
      <c r="K262" s="445"/>
      <c r="L262" s="445"/>
      <c r="M262" s="445"/>
    </row>
    <row r="263" spans="1:13" x14ac:dyDescent="0.2">
      <c r="A263" s="527"/>
      <c r="B263" s="336" t="s">
        <v>368</v>
      </c>
      <c r="C263" s="333">
        <f t="shared" ref="C263:I263" si="13">SUM(C260:C262)</f>
        <v>0</v>
      </c>
      <c r="D263" s="333">
        <f t="shared" si="13"/>
        <v>0</v>
      </c>
      <c r="E263" s="333">
        <f t="shared" si="13"/>
        <v>0</v>
      </c>
      <c r="F263" s="333">
        <f t="shared" si="13"/>
        <v>0</v>
      </c>
      <c r="G263" s="333">
        <f t="shared" si="13"/>
        <v>0</v>
      </c>
      <c r="H263" s="333">
        <f t="shared" si="13"/>
        <v>0</v>
      </c>
      <c r="I263" s="333">
        <f t="shared" si="13"/>
        <v>0</v>
      </c>
      <c r="J263" s="333">
        <f>SUM(J260:J262)</f>
        <v>0</v>
      </c>
      <c r="K263" s="333">
        <f>SUM(K260:K262)</f>
        <v>0</v>
      </c>
      <c r="L263" s="333">
        <f>SUM(L260:L262)</f>
        <v>0</v>
      </c>
      <c r="M263" s="333">
        <f>SUM(M260:M262)</f>
        <v>0</v>
      </c>
    </row>
    <row r="264" spans="1:13" x14ac:dyDescent="0.2">
      <c r="A264" s="722" t="s">
        <v>369</v>
      </c>
      <c r="B264" s="723"/>
      <c r="C264" s="333">
        <f>SUM(E264:F264)</f>
        <v>0</v>
      </c>
      <c r="D264" s="445"/>
      <c r="E264" s="445"/>
      <c r="F264" s="445"/>
      <c r="G264" s="445"/>
      <c r="H264" s="445"/>
      <c r="I264" s="445"/>
      <c r="J264" s="445"/>
      <c r="K264" s="445"/>
      <c r="L264" s="445"/>
      <c r="M264" s="445"/>
    </row>
    <row r="265" spans="1:13" x14ac:dyDescent="0.2">
      <c r="A265" s="731" t="s">
        <v>370</v>
      </c>
      <c r="B265" s="732"/>
      <c r="C265" s="333">
        <f>SUM(E265:F265)</f>
        <v>4</v>
      </c>
      <c r="D265" s="445">
        <v>4</v>
      </c>
      <c r="E265" s="445"/>
      <c r="F265" s="445">
        <v>4</v>
      </c>
      <c r="G265" s="445"/>
      <c r="H265" s="445">
        <v>1</v>
      </c>
      <c r="I265" s="445">
        <v>3</v>
      </c>
      <c r="J265" s="445"/>
      <c r="K265" s="445"/>
      <c r="L265" s="445"/>
      <c r="M265" s="445"/>
    </row>
    <row r="266" spans="1:13" x14ac:dyDescent="0.2">
      <c r="A266" s="722" t="s">
        <v>371</v>
      </c>
      <c r="B266" s="723"/>
      <c r="C266" s="333">
        <f>SUM(E266:F266)</f>
        <v>0</v>
      </c>
      <c r="D266" s="445"/>
      <c r="E266" s="445"/>
      <c r="F266" s="445"/>
      <c r="G266" s="445"/>
      <c r="H266" s="445"/>
      <c r="I266" s="445"/>
      <c r="J266" s="445"/>
      <c r="K266" s="445"/>
      <c r="L266" s="445"/>
      <c r="M266" s="445"/>
    </row>
    <row r="267" spans="1:13" x14ac:dyDescent="0.2">
      <c r="A267" s="527"/>
      <c r="B267" s="336" t="s">
        <v>372</v>
      </c>
      <c r="C267" s="333">
        <f t="shared" ref="C267:M267" si="14">SUM(C264:C266)</f>
        <v>4</v>
      </c>
      <c r="D267" s="333">
        <f t="shared" si="14"/>
        <v>4</v>
      </c>
      <c r="E267" s="333">
        <f t="shared" si="14"/>
        <v>0</v>
      </c>
      <c r="F267" s="333">
        <f t="shared" si="14"/>
        <v>4</v>
      </c>
      <c r="G267" s="333">
        <f t="shared" si="14"/>
        <v>0</v>
      </c>
      <c r="H267" s="333">
        <f t="shared" si="14"/>
        <v>1</v>
      </c>
      <c r="I267" s="333">
        <f t="shared" si="14"/>
        <v>3</v>
      </c>
      <c r="J267" s="333">
        <f t="shared" si="14"/>
        <v>0</v>
      </c>
      <c r="K267" s="333">
        <f t="shared" si="14"/>
        <v>0</v>
      </c>
      <c r="L267" s="333">
        <f t="shared" si="14"/>
        <v>0</v>
      </c>
      <c r="M267" s="333">
        <f t="shared" si="14"/>
        <v>0</v>
      </c>
    </row>
    <row r="268" spans="1:13" x14ac:dyDescent="0.2">
      <c r="A268" s="733" t="s">
        <v>373</v>
      </c>
      <c r="B268" s="734" t="s">
        <v>374</v>
      </c>
      <c r="C268" s="333">
        <f t="shared" ref="C268:C275" si="15">SUM(E268:F268)</f>
        <v>9</v>
      </c>
      <c r="D268" s="445">
        <v>9</v>
      </c>
      <c r="E268" s="445"/>
      <c r="F268" s="445">
        <v>9</v>
      </c>
      <c r="G268" s="445"/>
      <c r="H268" s="445">
        <v>4</v>
      </c>
      <c r="I268" s="445">
        <v>5</v>
      </c>
      <c r="J268" s="445"/>
      <c r="K268" s="445"/>
      <c r="L268" s="445"/>
      <c r="M268" s="445"/>
    </row>
    <row r="269" spans="1:13" x14ac:dyDescent="0.2">
      <c r="A269" s="733" t="s">
        <v>375</v>
      </c>
      <c r="B269" s="734" t="s">
        <v>375</v>
      </c>
      <c r="C269" s="333">
        <f t="shared" si="15"/>
        <v>0</v>
      </c>
      <c r="D269" s="445"/>
      <c r="E269" s="445"/>
      <c r="F269" s="445"/>
      <c r="G269" s="445"/>
      <c r="H269" s="445"/>
      <c r="I269" s="445"/>
      <c r="J269" s="445"/>
      <c r="K269" s="445"/>
      <c r="L269" s="445"/>
      <c r="M269" s="445"/>
    </row>
    <row r="270" spans="1:13" x14ac:dyDescent="0.2">
      <c r="A270" s="733" t="s">
        <v>376</v>
      </c>
      <c r="B270" s="734" t="s">
        <v>376</v>
      </c>
      <c r="C270" s="333">
        <f t="shared" si="15"/>
        <v>6</v>
      </c>
      <c r="D270" s="445">
        <v>6</v>
      </c>
      <c r="E270" s="445"/>
      <c r="F270" s="445">
        <v>6</v>
      </c>
      <c r="G270" s="445"/>
      <c r="H270" s="445">
        <v>3</v>
      </c>
      <c r="I270" s="445">
        <v>3</v>
      </c>
      <c r="J270" s="445"/>
      <c r="K270" s="445"/>
      <c r="L270" s="445"/>
      <c r="M270" s="445"/>
    </row>
    <row r="271" spans="1:13" ht="14.25" customHeight="1" x14ac:dyDescent="0.2">
      <c r="A271" s="737" t="s">
        <v>377</v>
      </c>
      <c r="B271" s="738"/>
      <c r="C271" s="333">
        <f t="shared" si="15"/>
        <v>22</v>
      </c>
      <c r="D271" s="445">
        <v>22</v>
      </c>
      <c r="E271" s="445"/>
      <c r="F271" s="445">
        <v>22</v>
      </c>
      <c r="G271" s="445"/>
      <c r="H271" s="445">
        <v>9</v>
      </c>
      <c r="I271" s="445">
        <v>13</v>
      </c>
      <c r="J271" s="445"/>
      <c r="K271" s="445"/>
      <c r="L271" s="445"/>
      <c r="M271" s="445"/>
    </row>
    <row r="272" spans="1:13" x14ac:dyDescent="0.2">
      <c r="A272" s="737" t="s">
        <v>378</v>
      </c>
      <c r="B272" s="738" t="s">
        <v>378</v>
      </c>
      <c r="C272" s="333">
        <f t="shared" si="15"/>
        <v>6</v>
      </c>
      <c r="D272" s="445">
        <v>6</v>
      </c>
      <c r="E272" s="445"/>
      <c r="F272" s="445">
        <v>6</v>
      </c>
      <c r="G272" s="445"/>
      <c r="H272" s="445">
        <v>3</v>
      </c>
      <c r="I272" s="445">
        <v>3</v>
      </c>
      <c r="J272" s="445"/>
      <c r="K272" s="445"/>
      <c r="L272" s="445"/>
      <c r="M272" s="445"/>
    </row>
    <row r="273" spans="1:13" x14ac:dyDescent="0.2">
      <c r="A273" s="722" t="s">
        <v>379</v>
      </c>
      <c r="B273" s="723"/>
      <c r="C273" s="333">
        <f t="shared" si="15"/>
        <v>6</v>
      </c>
      <c r="D273" s="445">
        <v>6</v>
      </c>
      <c r="E273" s="445"/>
      <c r="F273" s="445">
        <v>6</v>
      </c>
      <c r="G273" s="445"/>
      <c r="H273" s="445">
        <v>3</v>
      </c>
      <c r="I273" s="445">
        <v>3</v>
      </c>
      <c r="J273" s="445"/>
      <c r="K273" s="445"/>
      <c r="L273" s="445"/>
      <c r="M273" s="445"/>
    </row>
    <row r="274" spans="1:13" ht="14.25" customHeight="1" x14ac:dyDescent="0.2">
      <c r="A274" s="737" t="s">
        <v>380</v>
      </c>
      <c r="B274" s="738" t="s">
        <v>380</v>
      </c>
      <c r="C274" s="333">
        <f t="shared" si="15"/>
        <v>0</v>
      </c>
      <c r="D274" s="445"/>
      <c r="E274" s="445"/>
      <c r="F274" s="445"/>
      <c r="G274" s="445"/>
      <c r="H274" s="445"/>
      <c r="I274" s="445"/>
      <c r="J274" s="445"/>
      <c r="K274" s="445"/>
      <c r="L274" s="445"/>
      <c r="M274" s="445"/>
    </row>
    <row r="275" spans="1:13" ht="14.25" customHeight="1" x14ac:dyDescent="0.2">
      <c r="A275" s="737" t="s">
        <v>37</v>
      </c>
      <c r="B275" s="738" t="s">
        <v>37</v>
      </c>
      <c r="C275" s="333">
        <f t="shared" si="15"/>
        <v>0</v>
      </c>
      <c r="D275" s="445"/>
      <c r="E275" s="445"/>
      <c r="F275" s="445"/>
      <c r="G275" s="445"/>
      <c r="H275" s="445"/>
      <c r="I275" s="445"/>
      <c r="J275" s="445"/>
      <c r="K275" s="445"/>
      <c r="L275" s="445"/>
      <c r="M275" s="445"/>
    </row>
    <row r="276" spans="1:13" x14ac:dyDescent="0.2">
      <c r="A276" s="525"/>
      <c r="B276" s="336" t="s">
        <v>381</v>
      </c>
      <c r="C276" s="333">
        <f t="shared" ref="C276:M276" si="16">SUM(C268:C275)</f>
        <v>49</v>
      </c>
      <c r="D276" s="333">
        <f t="shared" si="16"/>
        <v>49</v>
      </c>
      <c r="E276" s="333">
        <f t="shared" si="16"/>
        <v>0</v>
      </c>
      <c r="F276" s="333">
        <f t="shared" si="16"/>
        <v>49</v>
      </c>
      <c r="G276" s="333">
        <f t="shared" si="16"/>
        <v>0</v>
      </c>
      <c r="H276" s="333">
        <f t="shared" si="16"/>
        <v>22</v>
      </c>
      <c r="I276" s="333">
        <f t="shared" si="16"/>
        <v>27</v>
      </c>
      <c r="J276" s="333">
        <f t="shared" si="16"/>
        <v>0</v>
      </c>
      <c r="K276" s="333">
        <f t="shared" si="16"/>
        <v>0</v>
      </c>
      <c r="L276" s="333">
        <f t="shared" si="16"/>
        <v>0</v>
      </c>
      <c r="M276" s="333">
        <f t="shared" si="16"/>
        <v>0</v>
      </c>
    </row>
    <row r="277" spans="1:13" x14ac:dyDescent="0.2">
      <c r="A277" s="731" t="s">
        <v>382</v>
      </c>
      <c r="B277" s="732"/>
      <c r="C277" s="333">
        <f t="shared" ref="C277:C282" si="17">SUM(E277:F277)</f>
        <v>0</v>
      </c>
      <c r="D277" s="445"/>
      <c r="E277" s="445"/>
      <c r="F277" s="445"/>
      <c r="G277" s="445"/>
      <c r="H277" s="445"/>
      <c r="I277" s="445"/>
      <c r="J277" s="445"/>
      <c r="K277" s="445"/>
      <c r="L277" s="445"/>
      <c r="M277" s="445"/>
    </row>
    <row r="278" spans="1:13" x14ac:dyDescent="0.2">
      <c r="A278" s="731" t="s">
        <v>383</v>
      </c>
      <c r="B278" s="732"/>
      <c r="C278" s="333">
        <f t="shared" si="17"/>
        <v>0</v>
      </c>
      <c r="D278" s="445"/>
      <c r="E278" s="445"/>
      <c r="F278" s="445"/>
      <c r="G278" s="445"/>
      <c r="H278" s="445"/>
      <c r="I278" s="445"/>
      <c r="J278" s="445"/>
      <c r="K278" s="445"/>
      <c r="L278" s="445"/>
      <c r="M278" s="445"/>
    </row>
    <row r="279" spans="1:13" x14ac:dyDescent="0.2">
      <c r="A279" s="731" t="s">
        <v>384</v>
      </c>
      <c r="B279" s="732"/>
      <c r="C279" s="333">
        <f t="shared" si="17"/>
        <v>0</v>
      </c>
      <c r="D279" s="445"/>
      <c r="E279" s="445"/>
      <c r="F279" s="445"/>
      <c r="G279" s="445"/>
      <c r="H279" s="445"/>
      <c r="I279" s="445"/>
      <c r="J279" s="445"/>
      <c r="K279" s="445"/>
      <c r="L279" s="445"/>
      <c r="M279" s="445"/>
    </row>
    <row r="280" spans="1:13" x14ac:dyDescent="0.2">
      <c r="A280" s="722" t="s">
        <v>385</v>
      </c>
      <c r="B280" s="723"/>
      <c r="C280" s="333">
        <f t="shared" si="17"/>
        <v>0</v>
      </c>
      <c r="D280" s="445"/>
      <c r="E280" s="445"/>
      <c r="F280" s="445"/>
      <c r="G280" s="445"/>
      <c r="H280" s="445"/>
      <c r="I280" s="445"/>
      <c r="J280" s="445"/>
      <c r="K280" s="445"/>
      <c r="L280" s="445"/>
      <c r="M280" s="445"/>
    </row>
    <row r="281" spans="1:13" ht="14.25" customHeight="1" x14ac:dyDescent="0.2">
      <c r="A281" s="722" t="s">
        <v>386</v>
      </c>
      <c r="B281" s="723"/>
      <c r="C281" s="333">
        <f t="shared" si="17"/>
        <v>0</v>
      </c>
      <c r="D281" s="445"/>
      <c r="E281" s="445"/>
      <c r="F281" s="445"/>
      <c r="G281" s="445"/>
      <c r="H281" s="445"/>
      <c r="I281" s="445"/>
      <c r="J281" s="445"/>
      <c r="K281" s="445"/>
      <c r="L281" s="445"/>
      <c r="M281" s="445"/>
    </row>
    <row r="282" spans="1:13" ht="14.25" customHeight="1" x14ac:dyDescent="0.2">
      <c r="A282" s="722" t="s">
        <v>387</v>
      </c>
      <c r="B282" s="723"/>
      <c r="C282" s="333">
        <f t="shared" si="17"/>
        <v>12</v>
      </c>
      <c r="D282" s="445">
        <v>12</v>
      </c>
      <c r="E282" s="445"/>
      <c r="F282" s="445">
        <v>12</v>
      </c>
      <c r="G282" s="445"/>
      <c r="H282" s="445">
        <v>8</v>
      </c>
      <c r="I282" s="445">
        <v>4</v>
      </c>
      <c r="J282" s="445"/>
      <c r="K282" s="445"/>
      <c r="L282" s="445"/>
      <c r="M282" s="445"/>
    </row>
    <row r="283" spans="1:13" x14ac:dyDescent="0.2">
      <c r="A283" s="525"/>
      <c r="B283" s="336" t="s">
        <v>388</v>
      </c>
      <c r="C283" s="333">
        <f t="shared" ref="C283:M283" si="18">SUM(C277:C282)</f>
        <v>12</v>
      </c>
      <c r="D283" s="333">
        <f t="shared" si="18"/>
        <v>12</v>
      </c>
      <c r="E283" s="333">
        <f t="shared" si="18"/>
        <v>0</v>
      </c>
      <c r="F283" s="333">
        <f t="shared" si="18"/>
        <v>12</v>
      </c>
      <c r="G283" s="333">
        <f t="shared" si="18"/>
        <v>0</v>
      </c>
      <c r="H283" s="333">
        <f t="shared" si="18"/>
        <v>8</v>
      </c>
      <c r="I283" s="333">
        <f t="shared" si="18"/>
        <v>4</v>
      </c>
      <c r="J283" s="333">
        <f t="shared" si="18"/>
        <v>0</v>
      </c>
      <c r="K283" s="333">
        <f t="shared" si="18"/>
        <v>0</v>
      </c>
      <c r="L283" s="333">
        <f t="shared" si="18"/>
        <v>0</v>
      </c>
      <c r="M283" s="333">
        <f t="shared" si="18"/>
        <v>0</v>
      </c>
    </row>
    <row r="284" spans="1:13" x14ac:dyDescent="0.2">
      <c r="A284" s="722" t="s">
        <v>141</v>
      </c>
      <c r="B284" s="723" t="s">
        <v>141</v>
      </c>
      <c r="C284" s="333">
        <f>SUM(E284:F284)</f>
        <v>1</v>
      </c>
      <c r="D284" s="446">
        <v>1</v>
      </c>
      <c r="E284" s="445"/>
      <c r="F284" s="445">
        <v>1</v>
      </c>
      <c r="G284" s="445"/>
      <c r="H284" s="445">
        <v>1</v>
      </c>
      <c r="I284" s="445"/>
      <c r="J284" s="445"/>
      <c r="K284" s="445"/>
      <c r="L284" s="445"/>
      <c r="M284" s="445"/>
    </row>
    <row r="285" spans="1:13" x14ac:dyDescent="0.2">
      <c r="A285" s="722" t="s">
        <v>143</v>
      </c>
      <c r="B285" s="723" t="s">
        <v>143</v>
      </c>
      <c r="C285" s="333">
        <f>SUM(E285:F285)</f>
        <v>0</v>
      </c>
      <c r="D285" s="446"/>
      <c r="E285" s="445"/>
      <c r="F285" s="445"/>
      <c r="G285" s="445"/>
      <c r="H285" s="445"/>
      <c r="I285" s="445"/>
      <c r="J285" s="445"/>
      <c r="K285" s="445"/>
      <c r="L285" s="445"/>
      <c r="M285" s="445"/>
    </row>
    <row r="286" spans="1:13" x14ac:dyDescent="0.2">
      <c r="A286" s="722" t="s">
        <v>282</v>
      </c>
      <c r="B286" s="723"/>
      <c r="C286" s="333">
        <f>SUM(E286:F286)</f>
        <v>0</v>
      </c>
      <c r="D286" s="446"/>
      <c r="E286" s="446"/>
      <c r="F286" s="446"/>
      <c r="G286" s="446"/>
      <c r="H286" s="446"/>
      <c r="I286" s="446"/>
      <c r="J286" s="446"/>
      <c r="K286" s="446"/>
      <c r="L286" s="446"/>
      <c r="M286" s="446"/>
    </row>
    <row r="287" spans="1:13" x14ac:dyDescent="0.2">
      <c r="A287" s="722" t="s">
        <v>283</v>
      </c>
      <c r="B287" s="723"/>
      <c r="C287" s="333">
        <f>SUM(E287:F287)</f>
        <v>0</v>
      </c>
      <c r="D287" s="446"/>
      <c r="E287" s="446"/>
      <c r="F287" s="446"/>
      <c r="G287" s="446"/>
      <c r="H287" s="446"/>
      <c r="I287" s="446"/>
      <c r="J287" s="446"/>
      <c r="K287" s="446"/>
      <c r="L287" s="446"/>
      <c r="M287" s="446"/>
    </row>
    <row r="288" spans="1:13" x14ac:dyDescent="0.2">
      <c r="A288" s="337"/>
      <c r="B288" s="338" t="s">
        <v>389</v>
      </c>
      <c r="C288" s="333">
        <f t="shared" ref="C288:M288" si="19">SUM(C284:C287)</f>
        <v>1</v>
      </c>
      <c r="D288" s="333">
        <f t="shared" si="19"/>
        <v>1</v>
      </c>
      <c r="E288" s="333">
        <f t="shared" si="19"/>
        <v>0</v>
      </c>
      <c r="F288" s="333">
        <f t="shared" si="19"/>
        <v>1</v>
      </c>
      <c r="G288" s="333">
        <f t="shared" si="19"/>
        <v>0</v>
      </c>
      <c r="H288" s="333">
        <f t="shared" si="19"/>
        <v>1</v>
      </c>
      <c r="I288" s="333">
        <f t="shared" si="19"/>
        <v>0</v>
      </c>
      <c r="J288" s="333">
        <f t="shared" si="19"/>
        <v>0</v>
      </c>
      <c r="K288" s="333">
        <f t="shared" si="19"/>
        <v>0</v>
      </c>
      <c r="L288" s="333">
        <f t="shared" si="19"/>
        <v>0</v>
      </c>
      <c r="M288" s="333">
        <f t="shared" si="19"/>
        <v>0</v>
      </c>
    </row>
    <row r="289" spans="1:13" x14ac:dyDescent="0.2">
      <c r="A289" s="339"/>
      <c r="B289" s="340" t="s">
        <v>157</v>
      </c>
      <c r="C289" s="341">
        <f t="shared" ref="C289:M289" si="20">SUM(C255+C259+C263+C267+C276+C283+C288)</f>
        <v>69</v>
      </c>
      <c r="D289" s="341">
        <f t="shared" si="20"/>
        <v>69</v>
      </c>
      <c r="E289" s="341">
        <f t="shared" si="20"/>
        <v>0</v>
      </c>
      <c r="F289" s="341">
        <f t="shared" si="20"/>
        <v>69</v>
      </c>
      <c r="G289" s="341">
        <f t="shared" si="20"/>
        <v>0</v>
      </c>
      <c r="H289" s="341">
        <f t="shared" si="20"/>
        <v>33</v>
      </c>
      <c r="I289" s="341">
        <f t="shared" si="20"/>
        <v>36</v>
      </c>
      <c r="J289" s="341">
        <f t="shared" si="20"/>
        <v>0</v>
      </c>
      <c r="K289" s="341">
        <f t="shared" si="20"/>
        <v>0</v>
      </c>
      <c r="L289" s="341">
        <f t="shared" si="20"/>
        <v>0</v>
      </c>
      <c r="M289" s="341">
        <f t="shared" si="20"/>
        <v>0</v>
      </c>
    </row>
    <row r="290" spans="1:13" x14ac:dyDescent="0.2">
      <c r="A290" s="96" t="s">
        <v>390</v>
      </c>
    </row>
    <row r="291" spans="1:13" ht="14.25" customHeight="1" x14ac:dyDescent="0.2">
      <c r="A291" s="693" t="s">
        <v>391</v>
      </c>
      <c r="B291" s="694"/>
      <c r="C291" s="581" t="s">
        <v>79</v>
      </c>
      <c r="D291" s="747" t="s">
        <v>392</v>
      </c>
      <c r="E291" s="748"/>
      <c r="F291" s="748"/>
      <c r="G291" s="748"/>
      <c r="H291" s="748"/>
      <c r="I291" s="749"/>
      <c r="J291" s="739" t="s">
        <v>176</v>
      </c>
    </row>
    <row r="292" spans="1:13" ht="28.5" x14ac:dyDescent="0.2">
      <c r="A292" s="695"/>
      <c r="B292" s="696"/>
      <c r="C292" s="583"/>
      <c r="D292" s="342" t="s">
        <v>393</v>
      </c>
      <c r="E292" s="343" t="s">
        <v>394</v>
      </c>
      <c r="F292" s="344" t="s">
        <v>395</v>
      </c>
      <c r="G292" s="344" t="s">
        <v>396</v>
      </c>
      <c r="H292" s="344" t="s">
        <v>397</v>
      </c>
      <c r="I292" s="345" t="s">
        <v>398</v>
      </c>
      <c r="J292" s="740"/>
    </row>
    <row r="293" spans="1:13" x14ac:dyDescent="0.2">
      <c r="A293" s="741" t="s">
        <v>399</v>
      </c>
      <c r="B293" s="742"/>
      <c r="C293" s="346">
        <f>SUM(D293:I293)</f>
        <v>0</v>
      </c>
      <c r="D293" s="347"/>
      <c r="E293" s="348"/>
      <c r="F293" s="348"/>
      <c r="G293" s="348"/>
      <c r="H293" s="348"/>
      <c r="I293" s="349"/>
      <c r="J293" s="350"/>
    </row>
    <row r="294" spans="1:13" x14ac:dyDescent="0.2">
      <c r="A294" s="743" t="s">
        <v>400</v>
      </c>
      <c r="B294" s="744"/>
      <c r="C294" s="351">
        <f>SUM(D294:I294)</f>
        <v>0</v>
      </c>
      <c r="D294" s="352"/>
      <c r="E294" s="353"/>
      <c r="F294" s="353"/>
      <c r="G294" s="353"/>
      <c r="H294" s="353"/>
      <c r="I294" s="354"/>
      <c r="J294" s="355"/>
    </row>
    <row r="295" spans="1:13" x14ac:dyDescent="0.2">
      <c r="A295" s="745" t="s">
        <v>401</v>
      </c>
      <c r="B295" s="746"/>
      <c r="C295" s="356">
        <f>SUM(D295:E295)</f>
        <v>0</v>
      </c>
      <c r="D295" s="357"/>
      <c r="E295" s="358"/>
      <c r="F295" s="359"/>
      <c r="G295" s="359"/>
      <c r="H295" s="359"/>
      <c r="I295" s="360"/>
      <c r="J295" s="361"/>
    </row>
  </sheetData>
  <mergeCells count="201">
    <mergeCell ref="J291:J292"/>
    <mergeCell ref="A293:B293"/>
    <mergeCell ref="A294:B294"/>
    <mergeCell ref="A295:B295"/>
    <mergeCell ref="A285:B285"/>
    <mergeCell ref="A286:B286"/>
    <mergeCell ref="A287:B287"/>
    <mergeCell ref="A291:B292"/>
    <mergeCell ref="C291:C292"/>
    <mergeCell ref="D291:I291"/>
    <mergeCell ref="A278:B278"/>
    <mergeCell ref="A279:B279"/>
    <mergeCell ref="A280:B280"/>
    <mergeCell ref="A281:B281"/>
    <mergeCell ref="A282:B282"/>
    <mergeCell ref="A284:B284"/>
    <mergeCell ref="A271:B271"/>
    <mergeCell ref="A272:B272"/>
    <mergeCell ref="A273:B273"/>
    <mergeCell ref="A274:B274"/>
    <mergeCell ref="A275:B275"/>
    <mergeCell ref="A277:B277"/>
    <mergeCell ref="A264:B264"/>
    <mergeCell ref="A265:B265"/>
    <mergeCell ref="A266:B266"/>
    <mergeCell ref="A268:B268"/>
    <mergeCell ref="A269:B269"/>
    <mergeCell ref="A270:B270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6:B256"/>
    <mergeCell ref="A244:A246"/>
    <mergeCell ref="A248:B249"/>
    <mergeCell ref="C248:C249"/>
    <mergeCell ref="D248:D249"/>
    <mergeCell ref="E248:F248"/>
    <mergeCell ref="G248:I248"/>
    <mergeCell ref="A232:B232"/>
    <mergeCell ref="A235:B235"/>
    <mergeCell ref="A236:B236"/>
    <mergeCell ref="A239:A240"/>
    <mergeCell ref="A241:B241"/>
    <mergeCell ref="A243:B243"/>
    <mergeCell ref="A225:B225"/>
    <mergeCell ref="A227:B227"/>
    <mergeCell ref="A228:B228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J211:J212"/>
    <mergeCell ref="K211:K212"/>
    <mergeCell ref="L211:L212"/>
    <mergeCell ref="M211:M212"/>
    <mergeCell ref="O211:O212"/>
    <mergeCell ref="P211:P212"/>
    <mergeCell ref="H210:J210"/>
    <mergeCell ref="K210:M210"/>
    <mergeCell ref="N210:N212"/>
    <mergeCell ref="O210:P210"/>
    <mergeCell ref="Q210:Q212"/>
    <mergeCell ref="D211:D212"/>
    <mergeCell ref="E211:F211"/>
    <mergeCell ref="G211:G212"/>
    <mergeCell ref="H211:H212"/>
    <mergeCell ref="I211:I212"/>
    <mergeCell ref="A207:B207"/>
    <mergeCell ref="A208:B208"/>
    <mergeCell ref="A209:B209"/>
    <mergeCell ref="A210:B212"/>
    <mergeCell ref="C210:C212"/>
    <mergeCell ref="D210:G210"/>
    <mergeCell ref="A201:B201"/>
    <mergeCell ref="A202:A203"/>
    <mergeCell ref="A204:B204"/>
    <mergeCell ref="A205:B206"/>
    <mergeCell ref="C205:C206"/>
    <mergeCell ref="D205:D206"/>
    <mergeCell ref="A198:B199"/>
    <mergeCell ref="C198:C199"/>
    <mergeCell ref="D198:D199"/>
    <mergeCell ref="E198:E199"/>
    <mergeCell ref="F198:F199"/>
    <mergeCell ref="A200:B200"/>
    <mergeCell ref="U173:U175"/>
    <mergeCell ref="V173:V175"/>
    <mergeCell ref="E174:G174"/>
    <mergeCell ref="H174:J174"/>
    <mergeCell ref="A196:B196"/>
    <mergeCell ref="A197:F197"/>
    <mergeCell ref="L173:N174"/>
    <mergeCell ref="O173:O175"/>
    <mergeCell ref="P173:Q174"/>
    <mergeCell ref="R173:R175"/>
    <mergeCell ref="S173:S175"/>
    <mergeCell ref="T173:T175"/>
    <mergeCell ref="Q157:Q159"/>
    <mergeCell ref="R157:R159"/>
    <mergeCell ref="D158:D159"/>
    <mergeCell ref="E158:F158"/>
    <mergeCell ref="G158:G159"/>
    <mergeCell ref="H158:H159"/>
    <mergeCell ref="I158:I159"/>
    <mergeCell ref="A172:B172"/>
    <mergeCell ref="A173:B175"/>
    <mergeCell ref="C173:C175"/>
    <mergeCell ref="D173:D175"/>
    <mergeCell ref="E173:J173"/>
    <mergeCell ref="K173:K175"/>
    <mergeCell ref="K158:K159"/>
    <mergeCell ref="L158:L159"/>
    <mergeCell ref="M158:M159"/>
    <mergeCell ref="A171:B171"/>
    <mergeCell ref="A154:B154"/>
    <mergeCell ref="A155:B155"/>
    <mergeCell ref="A157:B159"/>
    <mergeCell ref="C157:C159"/>
    <mergeCell ref="D157:G157"/>
    <mergeCell ref="H157:J157"/>
    <mergeCell ref="J158:J159"/>
    <mergeCell ref="O148:O149"/>
    <mergeCell ref="P148:P149"/>
    <mergeCell ref="A150:B150"/>
    <mergeCell ref="A151:B151"/>
    <mergeCell ref="A152:B152"/>
    <mergeCell ref="A153:B153"/>
    <mergeCell ref="A147:B149"/>
    <mergeCell ref="C147:C149"/>
    <mergeCell ref="O158:O159"/>
    <mergeCell ref="P158:P159"/>
    <mergeCell ref="O147:P147"/>
    <mergeCell ref="K157:M157"/>
    <mergeCell ref="N157:N159"/>
    <mergeCell ref="O157:P157"/>
    <mergeCell ref="Q147:Q149"/>
    <mergeCell ref="R147:R149"/>
    <mergeCell ref="D148:D149"/>
    <mergeCell ref="E148:F148"/>
    <mergeCell ref="G148:G149"/>
    <mergeCell ref="H148:H149"/>
    <mergeCell ref="I148:I149"/>
    <mergeCell ref="J148:J149"/>
    <mergeCell ref="K148:K149"/>
    <mergeCell ref="D147:G147"/>
    <mergeCell ref="H147:J147"/>
    <mergeCell ref="K147:M147"/>
    <mergeCell ref="N147:N149"/>
    <mergeCell ref="L148:L149"/>
    <mergeCell ref="M148:M149"/>
    <mergeCell ref="A134:B134"/>
    <mergeCell ref="A138:A141"/>
    <mergeCell ref="A144:B144"/>
    <mergeCell ref="A145:B145"/>
    <mergeCell ref="R118:R120"/>
    <mergeCell ref="S118:S120"/>
    <mergeCell ref="D119:D120"/>
    <mergeCell ref="E119:F119"/>
    <mergeCell ref="G119:G120"/>
    <mergeCell ref="H119:H120"/>
    <mergeCell ref="I119:I120"/>
    <mergeCell ref="J119:J120"/>
    <mergeCell ref="K119:K120"/>
    <mergeCell ref="L119:L120"/>
    <mergeCell ref="D118:G118"/>
    <mergeCell ref="H118:J118"/>
    <mergeCell ref="K118:M118"/>
    <mergeCell ref="N118:N120"/>
    <mergeCell ref="O118:P118"/>
    <mergeCell ref="Q118:Q120"/>
    <mergeCell ref="M119:M120"/>
    <mergeCell ref="O119:O120"/>
    <mergeCell ref="P119:P120"/>
    <mergeCell ref="A8:C8"/>
    <mergeCell ref="A57:B57"/>
    <mergeCell ref="A85:B85"/>
    <mergeCell ref="A95:B95"/>
    <mergeCell ref="A100:B100"/>
    <mergeCell ref="A118:B120"/>
    <mergeCell ref="C118:C120"/>
    <mergeCell ref="A121:B121"/>
    <mergeCell ref="A127:A130"/>
  </mergeCells>
  <dataValidations count="1">
    <dataValidation allowBlank="1" showInputMessage="1" showErrorMessage="1" errorTitle="ERROR" error="Por favor ingrese solo Números." sqref="A213:A227 B229:B243 L16:R124 A198:A210 B226 B198:J209 W153:XFD209 S153:V173 R125:R147 E1:XFD15 S16:XFD152 K191:K209 A236:A1048576 E172:K190 E191:J197 B290:J1048576 K210:XFD1048576 C210:J289 B247:B289 L172:Q209 S176:V209 E155:Q171 R160:R209 A1:D197 E16:K154 L125:Q154 R150:R15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opLeftCell="A175" zoomScale="80" zoomScaleNormal="80" workbookViewId="0">
      <selection activeCell="K176" sqref="K176:K195"/>
    </sheetView>
  </sheetViews>
  <sheetFormatPr baseColWidth="10" defaultColWidth="11.42578125" defaultRowHeight="14.25" x14ac:dyDescent="0.2"/>
  <cols>
    <col min="1" max="1" width="59.140625" style="5" customWidth="1"/>
    <col min="2" max="2" width="113.5703125" style="4" bestFit="1" customWidth="1"/>
    <col min="3" max="3" width="24.5703125" style="5" customWidth="1"/>
    <col min="4" max="4" width="20.7109375" style="5" customWidth="1"/>
    <col min="5" max="5" width="22" style="5" customWidth="1"/>
    <col min="6" max="6" width="18.42578125" style="5" customWidth="1"/>
    <col min="7" max="7" width="19.7109375" style="5" customWidth="1"/>
    <col min="8" max="9" width="15.7109375" style="5" customWidth="1"/>
    <col min="10" max="10" width="16.7109375" style="5" customWidth="1"/>
    <col min="11" max="11" width="17" style="5" customWidth="1"/>
    <col min="12" max="12" width="21.42578125" style="5" customWidth="1"/>
    <col min="13" max="13" width="18.28515625" style="5" customWidth="1"/>
    <col min="14" max="15" width="19.42578125" style="5" customWidth="1"/>
    <col min="16" max="16" width="19.7109375" style="5" customWidth="1"/>
    <col min="17" max="17" width="14.7109375" style="5" customWidth="1"/>
    <col min="18" max="18" width="22" style="5" customWidth="1"/>
    <col min="19" max="22" width="22.7109375" style="5" customWidth="1"/>
    <col min="23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x14ac:dyDescent="0.2">
      <c r="A1" s="1" t="s">
        <v>0</v>
      </c>
      <c r="B1" s="2"/>
    </row>
    <row r="2" spans="1:14" s="3" customFormat="1" x14ac:dyDescent="0.2">
      <c r="A2" s="1" t="str">
        <f>CONCATENATE("COMUNA: ",[3]NOMBRE!B2," - ","( ",[3]NOMBRE!C2,[3]NOMBRE!D2,[3]NOMBRE!E2,[3]NOMBRE!F2,[3]NOMBRE!G2," )")</f>
        <v>COMUNA: LINARES - ( 07401 )</v>
      </c>
      <c r="B2" s="2"/>
    </row>
    <row r="3" spans="1:14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</row>
    <row r="4" spans="1:14" x14ac:dyDescent="0.2">
      <c r="A4" s="1" t="str">
        <f>CONCATENATE("MES: ",[3]NOMBRE!B6," - ","( ",[3]NOMBRE!C6,[3]NOMBRE!D6," )")</f>
        <v>MES: FEBRERO - ( 02 )</v>
      </c>
    </row>
    <row r="5" spans="1:14" s="3" customFormat="1" x14ac:dyDescent="0.2">
      <c r="A5" s="1" t="str">
        <f>CONCATENATE("AÑO: ",[3]NOMBRE!B7)</f>
        <v>AÑO: 2023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x14ac:dyDescent="0.2">
      <c r="A6" s="1"/>
      <c r="B6" s="6"/>
      <c r="C6" s="7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x14ac:dyDescent="0.2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x14ac:dyDescent="0.2">
      <c r="A8" s="571" t="s">
        <v>2</v>
      </c>
      <c r="B8" s="571"/>
      <c r="C8" s="57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8.25" x14ac:dyDescent="0.2">
      <c r="A9" s="8" t="s">
        <v>3</v>
      </c>
      <c r="B9" s="8" t="s">
        <v>4</v>
      </c>
      <c r="C9" s="561" t="s">
        <v>5</v>
      </c>
      <c r="D9" s="561" t="s">
        <v>6</v>
      </c>
      <c r="E9" s="561" t="s">
        <v>7</v>
      </c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x14ac:dyDescent="0.2">
      <c r="A10" s="10"/>
      <c r="B10" s="11" t="s">
        <v>8</v>
      </c>
      <c r="C10" s="12">
        <f>SUM(C11:C17)</f>
        <v>9235</v>
      </c>
      <c r="D10" s="12">
        <f>SUM(D11:D17)</f>
        <v>9051</v>
      </c>
      <c r="E10" s="13">
        <f>SUM(E11:E17)</f>
        <v>82974330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x14ac:dyDescent="0.2">
      <c r="A11" s="362"/>
      <c r="B11" s="363" t="s">
        <v>9</v>
      </c>
      <c r="C11" s="16">
        <f>[3]B!C56</f>
        <v>0</v>
      </c>
      <c r="D11" s="16">
        <f>[3]B!E56</f>
        <v>0</v>
      </c>
      <c r="E11" s="17">
        <f>[3]B!AL56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">
      <c r="A12" s="362"/>
      <c r="B12" s="363" t="s">
        <v>10</v>
      </c>
      <c r="C12" s="16">
        <f>SUM([3]B!C$6:C$53)</f>
        <v>5346</v>
      </c>
      <c r="D12" s="16">
        <f>SUM([3]B!E$6:E$53)</f>
        <v>5346</v>
      </c>
      <c r="E12" s="17">
        <f>SUM([3]B!AL$6:AL$53)</f>
        <v>48381300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x14ac:dyDescent="0.2">
      <c r="A13" s="362"/>
      <c r="B13" s="363" t="s">
        <v>11</v>
      </c>
      <c r="C13" s="16">
        <f>[3]B!C58</f>
        <v>3645</v>
      </c>
      <c r="D13" s="16">
        <f>[3]B!E58</f>
        <v>3511</v>
      </c>
      <c r="E13" s="17">
        <f>[3]B!AL58</f>
        <v>31774550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28.5" x14ac:dyDescent="0.2">
      <c r="A14" s="362"/>
      <c r="B14" s="363" t="s">
        <v>12</v>
      </c>
      <c r="C14" s="16">
        <f>[3]B!C57</f>
        <v>181</v>
      </c>
      <c r="D14" s="16">
        <f>[3]B!E57</f>
        <v>131</v>
      </c>
      <c r="E14" s="17">
        <f>[3]B!AL57</f>
        <v>2199490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">
      <c r="A15" s="362"/>
      <c r="B15" s="363" t="s">
        <v>13</v>
      </c>
      <c r="C15" s="16">
        <f>[3]B!C$121</f>
        <v>58</v>
      </c>
      <c r="D15" s="16">
        <f>[3]B!E$121</f>
        <v>58</v>
      </c>
      <c r="E15" s="17">
        <f>[3]B!AL$121</f>
        <v>436740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x14ac:dyDescent="0.2">
      <c r="A16" s="364"/>
      <c r="B16" s="365" t="s">
        <v>14</v>
      </c>
      <c r="C16" s="16">
        <f>+[3]B!C$128</f>
        <v>0</v>
      </c>
      <c r="D16" s="16">
        <f>+[3]B!E$128</f>
        <v>0</v>
      </c>
      <c r="E16" s="17">
        <f>+[3]B!AL$128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2">
      <c r="A17" s="366" t="s">
        <v>15</v>
      </c>
      <c r="B17" s="367" t="s">
        <v>16</v>
      </c>
      <c r="C17" s="22">
        <f>[3]B!C$1246</f>
        <v>5</v>
      </c>
      <c r="D17" s="22">
        <f>[3]B!E$1246</f>
        <v>5</v>
      </c>
      <c r="E17" s="23">
        <f>[3]B!AL$1246</f>
        <v>182250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x14ac:dyDescent="0.2">
      <c r="A18" s="24"/>
      <c r="B18" s="25" t="s">
        <v>17</v>
      </c>
      <c r="C18" s="26">
        <f>SUM(C19:C29)</f>
        <v>2767</v>
      </c>
      <c r="D18" s="26">
        <f>SUM(D19:D29)</f>
        <v>2766</v>
      </c>
      <c r="E18" s="27">
        <f>SUM(E19:E29)</f>
        <v>5225530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x14ac:dyDescent="0.2">
      <c r="A19" s="368" t="s">
        <v>18</v>
      </c>
      <c r="B19" s="369" t="s">
        <v>19</v>
      </c>
      <c r="C19" s="30">
        <f>+[3]B!C$65</f>
        <v>835</v>
      </c>
      <c r="D19" s="30">
        <f>+[3]B!E$65</f>
        <v>835</v>
      </c>
      <c r="E19" s="31">
        <f>+[3]B!AL$65</f>
        <v>1177350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x14ac:dyDescent="0.2">
      <c r="A20" s="362" t="s">
        <v>20</v>
      </c>
      <c r="B20" s="363" t="s">
        <v>21</v>
      </c>
      <c r="C20" s="32">
        <f>+[3]B!C$62</f>
        <v>0</v>
      </c>
      <c r="D20" s="32">
        <f>+[3]B!E$62</f>
        <v>0</v>
      </c>
      <c r="E20" s="33">
        <f>+[3]B!AL$62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x14ac:dyDescent="0.2">
      <c r="A21" s="362" t="s">
        <v>22</v>
      </c>
      <c r="B21" s="363" t="s">
        <v>23</v>
      </c>
      <c r="C21" s="32">
        <f>+[3]B!C$63</f>
        <v>0</v>
      </c>
      <c r="D21" s="32">
        <f>+[3]B!E$63</f>
        <v>0</v>
      </c>
      <c r="E21" s="33">
        <f>+[3]B!AL$63</f>
        <v>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x14ac:dyDescent="0.2">
      <c r="A22" s="362" t="s">
        <v>24</v>
      </c>
      <c r="B22" s="363" t="s">
        <v>25</v>
      </c>
      <c r="C22" s="32">
        <f>+[3]B!C$64</f>
        <v>238</v>
      </c>
      <c r="D22" s="32">
        <f>+[3]B!E$64</f>
        <v>238</v>
      </c>
      <c r="E22" s="33">
        <f>+[3]B!AL$64</f>
        <v>456960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x14ac:dyDescent="0.2">
      <c r="A23" s="362" t="s">
        <v>26</v>
      </c>
      <c r="B23" s="363" t="s">
        <v>27</v>
      </c>
      <c r="C23" s="32">
        <f>+[3]B!C$66</f>
        <v>764</v>
      </c>
      <c r="D23" s="32">
        <f>+[3]B!E$66</f>
        <v>763</v>
      </c>
      <c r="E23" s="33">
        <f>+[3]B!AL$66</f>
        <v>1075830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x14ac:dyDescent="0.2">
      <c r="A24" s="362" t="s">
        <v>28</v>
      </c>
      <c r="B24" s="363" t="s">
        <v>29</v>
      </c>
      <c r="C24" s="32">
        <f>+[3]B!C$67</f>
        <v>375</v>
      </c>
      <c r="D24" s="32">
        <f>+[3]B!E$67</f>
        <v>375</v>
      </c>
      <c r="E24" s="33">
        <f>+[3]B!AL$67</f>
        <v>528750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x14ac:dyDescent="0.2">
      <c r="A25" s="362" t="s">
        <v>30</v>
      </c>
      <c r="B25" s="363" t="s">
        <v>31</v>
      </c>
      <c r="C25" s="32">
        <f>+[3]B!C$1242</f>
        <v>170</v>
      </c>
      <c r="D25" s="32">
        <f>+[3]B!E$1242</f>
        <v>170</v>
      </c>
      <c r="E25" s="33">
        <f>+[3]B!AL$1242</f>
        <v>586500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x14ac:dyDescent="0.2">
      <c r="A26" s="362" t="s">
        <v>32</v>
      </c>
      <c r="B26" s="363" t="s">
        <v>33</v>
      </c>
      <c r="C26" s="32">
        <f>+[3]B!C$1243</f>
        <v>378</v>
      </c>
      <c r="D26" s="32">
        <f>+[3]B!E$1243</f>
        <v>378</v>
      </c>
      <c r="E26" s="33">
        <f>+[3]B!AL$1243</f>
        <v>1304100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x14ac:dyDescent="0.2">
      <c r="A27" s="362" t="s">
        <v>34</v>
      </c>
      <c r="B27" s="363" t="s">
        <v>35</v>
      </c>
      <c r="C27" s="32">
        <f>+[3]B!C$1244</f>
        <v>7</v>
      </c>
      <c r="D27" s="32">
        <f>+[3]B!E$1244</f>
        <v>7</v>
      </c>
      <c r="E27" s="33">
        <f>+[3]B!AL$1244</f>
        <v>96040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x14ac:dyDescent="0.2">
      <c r="A28" s="362" t="s">
        <v>36</v>
      </c>
      <c r="B28" s="363" t="s">
        <v>37</v>
      </c>
      <c r="C28" s="32">
        <f>+[3]B!C$1245</f>
        <v>0</v>
      </c>
      <c r="D28" s="32">
        <f>+[3]B!E$1245</f>
        <v>0</v>
      </c>
      <c r="E28" s="33">
        <f>+[3]B!AL$1245</f>
        <v>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x14ac:dyDescent="0.2">
      <c r="A29" s="362"/>
      <c r="B29" s="363" t="s">
        <v>38</v>
      </c>
      <c r="C29" s="16">
        <f>+[3]B!C$123</f>
        <v>0</v>
      </c>
      <c r="D29" s="16">
        <f>+[3]B!E$123</f>
        <v>0</v>
      </c>
      <c r="E29" s="17">
        <f>+[3]B!AL$123</f>
        <v>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x14ac:dyDescent="0.2">
      <c r="A30" s="370"/>
      <c r="B30" s="371" t="s">
        <v>39</v>
      </c>
      <c r="C30" s="36">
        <f>SUM(C31:C32)</f>
        <v>499</v>
      </c>
      <c r="D30" s="37"/>
      <c r="E30" s="38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x14ac:dyDescent="0.2">
      <c r="A31" s="39"/>
      <c r="B31" s="363" t="s">
        <v>40</v>
      </c>
      <c r="C31" s="32">
        <f>+[3]B!C$69</f>
        <v>318</v>
      </c>
      <c r="D31" s="37"/>
      <c r="E31" s="38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x14ac:dyDescent="0.2">
      <c r="A32" s="39"/>
      <c r="B32" s="363" t="s">
        <v>41</v>
      </c>
      <c r="C32" s="32">
        <f>+[3]B!C$70</f>
        <v>181</v>
      </c>
      <c r="D32" s="37"/>
      <c r="E32" s="38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x14ac:dyDescent="0.2">
      <c r="A33" s="24"/>
      <c r="B33" s="25" t="s">
        <v>42</v>
      </c>
      <c r="C33" s="26">
        <f>SUM(C34:C35)</f>
        <v>0</v>
      </c>
      <c r="D33" s="40">
        <f>SUM(D34:D35)</f>
        <v>0</v>
      </c>
      <c r="E33" s="41">
        <f>SUM(E34:E35)</f>
        <v>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x14ac:dyDescent="0.2">
      <c r="A34" s="372" t="s">
        <v>43</v>
      </c>
      <c r="B34" s="369" t="s">
        <v>44</v>
      </c>
      <c r="C34" s="43">
        <f>+[3]B!C$1247</f>
        <v>0</v>
      </c>
      <c r="D34" s="43">
        <f>[3]B!$E$1247</f>
        <v>0</v>
      </c>
      <c r="E34" s="44">
        <f>[3]B!$AL$1247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x14ac:dyDescent="0.2">
      <c r="A35" s="362" t="s">
        <v>45</v>
      </c>
      <c r="B35" s="363" t="s">
        <v>46</v>
      </c>
      <c r="C35" s="16">
        <f>+[3]B!C$1248</f>
        <v>0</v>
      </c>
      <c r="D35" s="16">
        <f>[3]B!$E$1248</f>
        <v>0</v>
      </c>
      <c r="E35" s="45">
        <f>[3]B!$AL$1248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x14ac:dyDescent="0.2">
      <c r="A36" s="370"/>
      <c r="B36" s="373" t="s">
        <v>47</v>
      </c>
      <c r="C36" s="47">
        <f>C$37</f>
        <v>0</v>
      </c>
      <c r="D36" s="37"/>
      <c r="E36" s="48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4.25" customHeight="1" x14ac:dyDescent="0.2">
      <c r="A37" s="362" t="s">
        <v>48</v>
      </c>
      <c r="B37" s="367" t="s">
        <v>49</v>
      </c>
      <c r="C37" s="49">
        <f>+[3]B!C$1256</f>
        <v>0</v>
      </c>
      <c r="D37" s="37"/>
      <c r="E37" s="48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x14ac:dyDescent="0.2">
      <c r="A38" s="50"/>
      <c r="B38" s="25" t="s">
        <v>50</v>
      </c>
      <c r="C38" s="26">
        <f>SUM(C39:C44)</f>
        <v>1562</v>
      </c>
      <c r="D38" s="26">
        <f>SUM(D39:D44)</f>
        <v>1562</v>
      </c>
      <c r="E38" s="27">
        <f>SUM(E39:E44)</f>
        <v>3160610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x14ac:dyDescent="0.2">
      <c r="A39" s="372" t="s">
        <v>51</v>
      </c>
      <c r="B39" s="369" t="s">
        <v>52</v>
      </c>
      <c r="C39" s="51">
        <f>[3]B!C130</f>
        <v>46</v>
      </c>
      <c r="D39" s="51">
        <f>[3]B!E130</f>
        <v>46</v>
      </c>
      <c r="E39" s="51">
        <f>[3]B!AL130</f>
        <v>213440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x14ac:dyDescent="0.2">
      <c r="A40" s="374" t="s">
        <v>53</v>
      </c>
      <c r="B40" s="363" t="s">
        <v>54</v>
      </c>
      <c r="C40" s="17">
        <f>[3]B!C133</f>
        <v>790</v>
      </c>
      <c r="D40" s="17">
        <f>[3]B!E133</f>
        <v>790</v>
      </c>
      <c r="E40" s="17">
        <f>[3]B!AL133</f>
        <v>2014500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2">
      <c r="A41" s="362" t="s">
        <v>55</v>
      </c>
      <c r="B41" s="363" t="s">
        <v>56</v>
      </c>
      <c r="C41" s="17">
        <f>[3]B!C131</f>
        <v>0</v>
      </c>
      <c r="D41" s="17">
        <f>[3]B!E131</f>
        <v>0</v>
      </c>
      <c r="E41" s="17">
        <f>[3]B!AL131</f>
        <v>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x14ac:dyDescent="0.2">
      <c r="A42" s="362" t="s">
        <v>57</v>
      </c>
      <c r="B42" s="363" t="s">
        <v>58</v>
      </c>
      <c r="C42" s="17">
        <f>[3]B!C132</f>
        <v>519</v>
      </c>
      <c r="D42" s="17">
        <f>[3]B!E132</f>
        <v>519</v>
      </c>
      <c r="E42" s="17">
        <f>[3]B!AL132</f>
        <v>404820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x14ac:dyDescent="0.2">
      <c r="A43" s="375" t="s">
        <v>59</v>
      </c>
      <c r="B43" s="363" t="s">
        <v>60</v>
      </c>
      <c r="C43" s="17">
        <f>[3]B!C134</f>
        <v>139</v>
      </c>
      <c r="D43" s="17">
        <f>[3]B!E134</f>
        <v>139</v>
      </c>
      <c r="E43" s="17">
        <f>[3]B!AL134</f>
        <v>354450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x14ac:dyDescent="0.2">
      <c r="A44" s="375" t="s">
        <v>61</v>
      </c>
      <c r="B44" s="363" t="s">
        <v>62</v>
      </c>
      <c r="C44" s="17">
        <f>[3]B!C135</f>
        <v>68</v>
      </c>
      <c r="D44" s="17">
        <f>[3]B!E135</f>
        <v>68</v>
      </c>
      <c r="E44" s="17">
        <f>[3]B!AL135</f>
        <v>173400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x14ac:dyDescent="0.2">
      <c r="A45" s="376"/>
      <c r="B45" s="373" t="s">
        <v>63</v>
      </c>
      <c r="C45" s="55">
        <f>C46</f>
        <v>1048</v>
      </c>
      <c r="D45" s="56"/>
      <c r="E45" s="38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x14ac:dyDescent="0.2">
      <c r="A46" s="366"/>
      <c r="B46" s="367" t="s">
        <v>64</v>
      </c>
      <c r="C46" s="57">
        <f>[3]B!C137</f>
        <v>1048</v>
      </c>
      <c r="D46" s="56"/>
      <c r="E46" s="38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x14ac:dyDescent="0.2">
      <c r="A47" s="50"/>
      <c r="B47" s="25" t="s">
        <v>65</v>
      </c>
      <c r="C47" s="27">
        <f>SUM(C48:C52)</f>
        <v>337</v>
      </c>
      <c r="D47" s="27">
        <f>SUM(D48:D52)</f>
        <v>337</v>
      </c>
      <c r="E47" s="27">
        <f>SUM(E48:E52)</f>
        <v>484390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x14ac:dyDescent="0.2">
      <c r="A48" s="368" t="s">
        <v>66</v>
      </c>
      <c r="B48" s="369" t="s">
        <v>67</v>
      </c>
      <c r="C48" s="17">
        <f>[3]B!C143</f>
        <v>40</v>
      </c>
      <c r="D48" s="17">
        <f>[3]B!E143</f>
        <v>40</v>
      </c>
      <c r="E48" s="17">
        <f>[3]B!AL143</f>
        <v>88400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x14ac:dyDescent="0.2">
      <c r="A49" s="362" t="s">
        <v>68</v>
      </c>
      <c r="B49" s="363" t="s">
        <v>69</v>
      </c>
      <c r="C49" s="17">
        <f>[3]B!C141</f>
        <v>20</v>
      </c>
      <c r="D49" s="17">
        <f>[3]B!E141</f>
        <v>20</v>
      </c>
      <c r="E49" s="17">
        <f>[3]B!AL141</f>
        <v>44200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x14ac:dyDescent="0.2">
      <c r="A50" s="362" t="s">
        <v>70</v>
      </c>
      <c r="B50" s="363" t="s">
        <v>71</v>
      </c>
      <c r="C50" s="17">
        <f>[3]B!C142</f>
        <v>277</v>
      </c>
      <c r="D50" s="17">
        <f>[3]B!E142</f>
        <v>277</v>
      </c>
      <c r="E50" s="17">
        <f>[3]B!AL142</f>
        <v>351790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x14ac:dyDescent="0.2">
      <c r="A51" s="377" t="s">
        <v>72</v>
      </c>
      <c r="B51" s="363" t="s">
        <v>73</v>
      </c>
      <c r="C51" s="17">
        <f>[3]B!C144</f>
        <v>0</v>
      </c>
      <c r="D51" s="17">
        <f>[3]B!E144</f>
        <v>0</v>
      </c>
      <c r="E51" s="17">
        <f>[3]B!AL144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x14ac:dyDescent="0.2">
      <c r="A52" s="377" t="s">
        <v>74</v>
      </c>
      <c r="B52" s="363" t="s">
        <v>75</v>
      </c>
      <c r="C52" s="17">
        <f>[3]B!C145</f>
        <v>0</v>
      </c>
      <c r="D52" s="17">
        <f>[3]B!E145</f>
        <v>0</v>
      </c>
      <c r="E52" s="17">
        <f>[3]B!AL145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x14ac:dyDescent="0.2">
      <c r="A53" s="370"/>
      <c r="B53" s="371" t="s">
        <v>76</v>
      </c>
      <c r="C53" s="59">
        <f>SUM(C54:C55)</f>
        <v>618</v>
      </c>
      <c r="D53" s="56"/>
      <c r="E53" s="60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x14ac:dyDescent="0.2">
      <c r="A54" s="39"/>
      <c r="B54" s="363" t="s">
        <v>77</v>
      </c>
      <c r="C54" s="17">
        <f>[3]B!C147</f>
        <v>618</v>
      </c>
      <c r="D54" s="56"/>
      <c r="E54" s="6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x14ac:dyDescent="0.2">
      <c r="A55" s="61"/>
      <c r="B55" s="367" t="s">
        <v>78</v>
      </c>
      <c r="C55" s="57">
        <f>[3]B!C148</f>
        <v>0</v>
      </c>
      <c r="D55" s="62"/>
      <c r="E55" s="63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x14ac:dyDescent="0.2">
      <c r="A56" s="64"/>
      <c r="B56" s="8" t="s">
        <v>79</v>
      </c>
      <c r="C56" s="27">
        <f>C10+C18+C33+C38+C47+C30+C36+C45+C53</f>
        <v>16066</v>
      </c>
      <c r="D56" s="27">
        <f>D10+D18+D33+D38+D47</f>
        <v>13716</v>
      </c>
      <c r="E56" s="65">
        <f>E10+E18+E33+E38+E47</f>
        <v>91844860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x14ac:dyDescent="0.2">
      <c r="A57" s="572" t="s">
        <v>80</v>
      </c>
      <c r="B57" s="573"/>
      <c r="C57" s="66"/>
      <c r="D57" s="66"/>
      <c r="E57" s="67"/>
      <c r="F57" s="7"/>
      <c r="G57" s="7"/>
      <c r="H57" s="7"/>
      <c r="I57" s="7"/>
      <c r="J57" s="7"/>
      <c r="K57" s="7"/>
      <c r="L57" s="7"/>
    </row>
    <row r="58" spans="1:14" s="3" customFormat="1" ht="38.25" x14ac:dyDescent="0.2">
      <c r="A58" s="8" t="s">
        <v>3</v>
      </c>
      <c r="B58" s="8" t="s">
        <v>4</v>
      </c>
      <c r="C58" s="563" t="s">
        <v>5</v>
      </c>
      <c r="D58" s="563" t="s">
        <v>6</v>
      </c>
      <c r="E58" s="563" t="s">
        <v>7</v>
      </c>
      <c r="F58" s="7"/>
      <c r="G58" s="7"/>
      <c r="H58" s="7"/>
      <c r="I58" s="7"/>
      <c r="J58" s="7"/>
      <c r="K58" s="7"/>
      <c r="L58" s="7"/>
    </row>
    <row r="59" spans="1:14" s="3" customFormat="1" x14ac:dyDescent="0.2">
      <c r="A59" s="8"/>
      <c r="B59" s="378" t="s">
        <v>81</v>
      </c>
      <c r="C59" s="26"/>
      <c r="D59" s="26"/>
      <c r="E59" s="70"/>
      <c r="F59" s="7"/>
      <c r="G59" s="7"/>
      <c r="H59" s="7"/>
      <c r="I59" s="7"/>
      <c r="J59" s="7"/>
      <c r="K59" s="7"/>
      <c r="L59" s="7"/>
    </row>
    <row r="60" spans="1:14" s="3" customFormat="1" x14ac:dyDescent="0.2">
      <c r="A60" s="379" t="s">
        <v>82</v>
      </c>
      <c r="B60" s="72" t="s">
        <v>83</v>
      </c>
      <c r="C60" s="73">
        <f>[3]B!C$201</f>
        <v>985</v>
      </c>
      <c r="D60" s="73">
        <f>[3]B!E201</f>
        <v>982</v>
      </c>
      <c r="E60" s="45">
        <f>[3]B!$AL$201</f>
        <v>39643340</v>
      </c>
      <c r="F60" s="7"/>
      <c r="G60" s="7"/>
      <c r="H60" s="7"/>
      <c r="I60" s="7"/>
      <c r="J60" s="7"/>
      <c r="K60" s="7"/>
      <c r="L60" s="7"/>
    </row>
    <row r="61" spans="1:14" s="3" customFormat="1" x14ac:dyDescent="0.2">
      <c r="A61" s="379" t="s">
        <v>84</v>
      </c>
      <c r="B61" s="72" t="s">
        <v>85</v>
      </c>
      <c r="C61" s="73">
        <f>[3]B!C$202</f>
        <v>1908</v>
      </c>
      <c r="D61" s="73">
        <f>[3]B!E202</f>
        <v>1902</v>
      </c>
      <c r="E61" s="45">
        <f>[3]B!$AL$202</f>
        <v>86445900</v>
      </c>
      <c r="F61" s="7"/>
      <c r="G61" s="7"/>
      <c r="H61" s="7"/>
      <c r="I61" s="7"/>
      <c r="J61" s="7"/>
      <c r="K61" s="7"/>
      <c r="L61" s="7"/>
    </row>
    <row r="62" spans="1:14" s="3" customFormat="1" x14ac:dyDescent="0.2">
      <c r="A62" s="379" t="s">
        <v>86</v>
      </c>
      <c r="B62" s="72" t="s">
        <v>87</v>
      </c>
      <c r="C62" s="73">
        <f>[3]B!C$203</f>
        <v>327</v>
      </c>
      <c r="D62" s="73">
        <f>[3]B!E203</f>
        <v>325</v>
      </c>
      <c r="E62" s="45">
        <f>[3]B!$AL$203</f>
        <v>27469000</v>
      </c>
      <c r="F62" s="7"/>
      <c r="G62" s="7"/>
      <c r="H62" s="7"/>
      <c r="I62" s="7"/>
      <c r="J62" s="7"/>
      <c r="K62" s="7"/>
      <c r="L62" s="7"/>
    </row>
    <row r="63" spans="1:14" s="3" customFormat="1" x14ac:dyDescent="0.2">
      <c r="A63" s="379" t="s">
        <v>88</v>
      </c>
      <c r="B63" s="72" t="s">
        <v>89</v>
      </c>
      <c r="C63" s="73">
        <f>[3]B!C$204</f>
        <v>119</v>
      </c>
      <c r="D63" s="73">
        <f>[3]B!E204</f>
        <v>118</v>
      </c>
      <c r="E63" s="45">
        <f>[3]B!$AL$204</f>
        <v>9973360</v>
      </c>
      <c r="F63" s="7"/>
      <c r="G63" s="7"/>
      <c r="H63" s="7"/>
      <c r="I63" s="7"/>
      <c r="J63" s="7"/>
      <c r="K63" s="7"/>
      <c r="L63" s="7"/>
    </row>
    <row r="64" spans="1:14" s="3" customFormat="1" x14ac:dyDescent="0.2">
      <c r="A64" s="379" t="s">
        <v>90</v>
      </c>
      <c r="B64" s="72" t="s">
        <v>91</v>
      </c>
      <c r="C64" s="73">
        <f>[3]B!C$205</f>
        <v>0</v>
      </c>
      <c r="D64" s="73">
        <f>[3]B!E205</f>
        <v>0</v>
      </c>
      <c r="E64" s="45">
        <f>[3]B!$AL$205</f>
        <v>0</v>
      </c>
      <c r="F64" s="7"/>
      <c r="G64" s="7"/>
      <c r="H64" s="7"/>
      <c r="I64" s="7"/>
      <c r="J64" s="7"/>
      <c r="K64" s="7"/>
      <c r="L64" s="7"/>
    </row>
    <row r="65" spans="1:12" s="3" customFormat="1" x14ac:dyDescent="0.2">
      <c r="A65" s="379" t="s">
        <v>92</v>
      </c>
      <c r="B65" s="72" t="s">
        <v>93</v>
      </c>
      <c r="C65" s="73">
        <f>[3]B!C$206</f>
        <v>687</v>
      </c>
      <c r="D65" s="73">
        <f>[3]B!E206</f>
        <v>682</v>
      </c>
      <c r="E65" s="45">
        <f>[3]B!$AL$206</f>
        <v>119329540</v>
      </c>
      <c r="F65" s="7"/>
      <c r="G65" s="7"/>
      <c r="H65" s="7"/>
      <c r="I65" s="7"/>
      <c r="J65" s="7"/>
      <c r="K65" s="7"/>
      <c r="L65" s="7"/>
    </row>
    <row r="66" spans="1:12" s="3" customFormat="1" x14ac:dyDescent="0.2">
      <c r="A66" s="379" t="s">
        <v>94</v>
      </c>
      <c r="B66" s="72" t="s">
        <v>95</v>
      </c>
      <c r="C66" s="73">
        <f>[3]B!C$207</f>
        <v>0</v>
      </c>
      <c r="D66" s="73">
        <f>[3]B!E207</f>
        <v>0</v>
      </c>
      <c r="E66" s="45">
        <f>[3]B!$AL$207</f>
        <v>0</v>
      </c>
      <c r="F66" s="7"/>
      <c r="G66" s="7"/>
      <c r="H66" s="7"/>
      <c r="I66" s="7"/>
      <c r="J66" s="7"/>
      <c r="K66" s="7"/>
      <c r="L66" s="7"/>
    </row>
    <row r="67" spans="1:12" s="3" customFormat="1" x14ac:dyDescent="0.2">
      <c r="A67" s="379" t="s">
        <v>96</v>
      </c>
      <c r="B67" s="72" t="s">
        <v>97</v>
      </c>
      <c r="C67" s="73">
        <f>[3]B!C$208</f>
        <v>0</v>
      </c>
      <c r="D67" s="73">
        <f>[3]B!E208</f>
        <v>0</v>
      </c>
      <c r="E67" s="45">
        <f>[3]B!$AL$208</f>
        <v>0</v>
      </c>
      <c r="F67" s="7"/>
      <c r="G67" s="7"/>
      <c r="H67" s="7"/>
      <c r="I67" s="7"/>
      <c r="J67" s="7"/>
      <c r="K67" s="7"/>
      <c r="L67" s="7"/>
    </row>
    <row r="68" spans="1:12" s="3" customFormat="1" x14ac:dyDescent="0.2">
      <c r="A68" s="379" t="s">
        <v>98</v>
      </c>
      <c r="B68" s="72" t="s">
        <v>99</v>
      </c>
      <c r="C68" s="73">
        <f>[3]B!C$209</f>
        <v>391</v>
      </c>
      <c r="D68" s="73">
        <f>[3]B!E209</f>
        <v>391</v>
      </c>
      <c r="E68" s="45">
        <f>[3]B!$AL$209</f>
        <v>15804220</v>
      </c>
      <c r="F68" s="7"/>
      <c r="G68" s="7"/>
      <c r="H68" s="7"/>
      <c r="I68" s="7"/>
      <c r="J68" s="7"/>
      <c r="K68" s="7"/>
      <c r="L68" s="7"/>
    </row>
    <row r="69" spans="1:12" s="3" customFormat="1" x14ac:dyDescent="0.2">
      <c r="A69" s="379" t="s">
        <v>100</v>
      </c>
      <c r="B69" s="72" t="s">
        <v>101</v>
      </c>
      <c r="C69" s="73">
        <f>[3]B!C$210</f>
        <v>185</v>
      </c>
      <c r="D69" s="73">
        <f>[3]B!E210</f>
        <v>185</v>
      </c>
      <c r="E69" s="45">
        <f>[3]B!$AL$210</f>
        <v>1509600</v>
      </c>
      <c r="F69" s="7"/>
      <c r="G69" s="7"/>
      <c r="H69" s="7"/>
      <c r="I69" s="7"/>
      <c r="J69" s="7"/>
      <c r="K69" s="7"/>
      <c r="L69" s="7"/>
    </row>
    <row r="70" spans="1:12" s="3" customFormat="1" x14ac:dyDescent="0.2">
      <c r="A70" s="379" t="s">
        <v>102</v>
      </c>
      <c r="B70" s="72" t="s">
        <v>103</v>
      </c>
      <c r="C70" s="73">
        <f>[3]B!C$211</f>
        <v>55</v>
      </c>
      <c r="D70" s="73">
        <f>[3]B!E211</f>
        <v>55</v>
      </c>
      <c r="E70" s="45">
        <f>[3]B!$AL$211</f>
        <v>4170650</v>
      </c>
      <c r="F70" s="7"/>
      <c r="G70" s="7"/>
      <c r="H70" s="7"/>
      <c r="I70" s="7"/>
      <c r="J70" s="7"/>
      <c r="K70" s="7"/>
      <c r="L70" s="7"/>
    </row>
    <row r="71" spans="1:12" s="3" customFormat="1" x14ac:dyDescent="0.2">
      <c r="A71" s="379" t="s">
        <v>104</v>
      </c>
      <c r="B71" s="72" t="s">
        <v>105</v>
      </c>
      <c r="C71" s="73">
        <f>[3]B!C$212</f>
        <v>0</v>
      </c>
      <c r="D71" s="73">
        <f>[3]B!E212</f>
        <v>0</v>
      </c>
      <c r="E71" s="45">
        <f>[3]B!$AL$212</f>
        <v>0</v>
      </c>
      <c r="F71" s="7"/>
      <c r="G71" s="7"/>
      <c r="H71" s="7"/>
      <c r="I71" s="7"/>
      <c r="J71" s="7"/>
      <c r="K71" s="7"/>
      <c r="L71" s="7"/>
    </row>
    <row r="72" spans="1:12" s="3" customFormat="1" x14ac:dyDescent="0.2">
      <c r="A72" s="379" t="s">
        <v>106</v>
      </c>
      <c r="B72" s="72" t="s">
        <v>107</v>
      </c>
      <c r="C72" s="73">
        <f>[3]B!C$213</f>
        <v>0</v>
      </c>
      <c r="D72" s="73">
        <f>[3]B!E213</f>
        <v>0</v>
      </c>
      <c r="E72" s="45">
        <f>[3]B!$AL$213</f>
        <v>0</v>
      </c>
      <c r="F72" s="7"/>
      <c r="G72" s="7"/>
      <c r="H72" s="7"/>
      <c r="I72" s="7"/>
      <c r="J72" s="7"/>
      <c r="K72" s="7"/>
      <c r="L72" s="7"/>
    </row>
    <row r="73" spans="1:12" s="3" customFormat="1" x14ac:dyDescent="0.2">
      <c r="A73" s="379" t="s">
        <v>108</v>
      </c>
      <c r="B73" s="72" t="s">
        <v>109</v>
      </c>
      <c r="C73" s="73">
        <f>[3]B!C$214</f>
        <v>0</v>
      </c>
      <c r="D73" s="73">
        <f>[3]B!E214</f>
        <v>0</v>
      </c>
      <c r="E73" s="45">
        <f>[3]B!$AL$214</f>
        <v>0</v>
      </c>
      <c r="F73" s="7"/>
      <c r="G73" s="7"/>
      <c r="H73" s="7"/>
      <c r="I73" s="7"/>
      <c r="J73" s="7"/>
      <c r="K73" s="7"/>
      <c r="L73" s="7"/>
    </row>
    <row r="74" spans="1:12" s="3" customFormat="1" x14ac:dyDescent="0.2">
      <c r="A74" s="379" t="s">
        <v>110</v>
      </c>
      <c r="B74" s="72" t="s">
        <v>111</v>
      </c>
      <c r="C74" s="73">
        <f>[3]B!C$215</f>
        <v>251</v>
      </c>
      <c r="D74" s="73">
        <f>[3]B!E215</f>
        <v>251</v>
      </c>
      <c r="E74" s="45">
        <f>[3]B!$AL$215</f>
        <v>15132790</v>
      </c>
      <c r="F74" s="7"/>
      <c r="G74" s="7"/>
      <c r="H74" s="7"/>
      <c r="I74" s="7"/>
      <c r="J74" s="7"/>
      <c r="K74" s="7"/>
      <c r="L74" s="7"/>
    </row>
    <row r="75" spans="1:12" s="3" customFormat="1" x14ac:dyDescent="0.2">
      <c r="A75" s="380" t="s">
        <v>112</v>
      </c>
      <c r="B75" s="75" t="s">
        <v>113</v>
      </c>
      <c r="C75" s="73">
        <f>[3]B!C$216</f>
        <v>290</v>
      </c>
      <c r="D75" s="73">
        <f>[3]B!E216</f>
        <v>290</v>
      </c>
      <c r="E75" s="45">
        <f>[3]B!$AL$216</f>
        <v>29121800</v>
      </c>
      <c r="F75" s="7"/>
      <c r="G75" s="7"/>
      <c r="H75" s="7"/>
      <c r="I75" s="7"/>
      <c r="J75" s="7"/>
      <c r="K75" s="7"/>
      <c r="L75" s="7"/>
    </row>
    <row r="76" spans="1:12" s="3" customFormat="1" x14ac:dyDescent="0.2">
      <c r="A76" s="381"/>
      <c r="B76" s="77" t="s">
        <v>79</v>
      </c>
      <c r="C76" s="78">
        <f>SUM(C60:C75)</f>
        <v>5198</v>
      </c>
      <c r="D76" s="78">
        <f>SUM(D60:D75)</f>
        <v>5181</v>
      </c>
      <c r="E76" s="79">
        <f>SUM(E60:E75)</f>
        <v>348600200</v>
      </c>
      <c r="F76" s="7"/>
      <c r="G76" s="7"/>
      <c r="H76" s="7"/>
      <c r="I76" s="7"/>
      <c r="J76" s="7"/>
      <c r="K76" s="7"/>
      <c r="L76" s="7"/>
    </row>
    <row r="77" spans="1:12" s="3" customFormat="1" x14ac:dyDescent="0.2">
      <c r="A77" s="80" t="s">
        <v>114</v>
      </c>
      <c r="B77" s="81"/>
      <c r="C77" s="82"/>
      <c r="D77" s="82"/>
      <c r="E77" s="83"/>
      <c r="F77" s="7"/>
      <c r="G77" s="7"/>
      <c r="H77" s="7"/>
      <c r="I77" s="7"/>
      <c r="J77" s="7"/>
      <c r="K77" s="7"/>
      <c r="L77" s="7"/>
    </row>
    <row r="78" spans="1:12" s="3" customFormat="1" ht="38.25" x14ac:dyDescent="0.2">
      <c r="A78" s="8" t="s">
        <v>3</v>
      </c>
      <c r="B78" s="84" t="s">
        <v>115</v>
      </c>
      <c r="C78" s="563" t="s">
        <v>5</v>
      </c>
      <c r="D78" s="85" t="s">
        <v>6</v>
      </c>
      <c r="E78" s="563" t="s">
        <v>7</v>
      </c>
      <c r="F78" s="7"/>
      <c r="G78" s="7"/>
      <c r="H78" s="7"/>
      <c r="I78" s="7"/>
      <c r="J78" s="7"/>
      <c r="K78" s="7"/>
      <c r="L78" s="7"/>
    </row>
    <row r="79" spans="1:12" s="3" customFormat="1" x14ac:dyDescent="0.2">
      <c r="A79" s="372">
        <v>3003001</v>
      </c>
      <c r="B79" s="86" t="s">
        <v>116</v>
      </c>
      <c r="C79" s="87">
        <f>+[3]B!C3170</f>
        <v>9</v>
      </c>
      <c r="D79" s="87">
        <f>+[3]B!E$3170</f>
        <v>9</v>
      </c>
      <c r="E79" s="87">
        <f>+[3]B!AL$3170</f>
        <v>79110</v>
      </c>
      <c r="F79" s="7"/>
      <c r="G79" s="7"/>
      <c r="H79" s="7"/>
      <c r="I79" s="7"/>
      <c r="J79" s="7"/>
      <c r="K79" s="7"/>
      <c r="L79" s="7"/>
    </row>
    <row r="80" spans="1:12" s="3" customFormat="1" x14ac:dyDescent="0.2">
      <c r="A80" s="362" t="s">
        <v>117</v>
      </c>
      <c r="B80" s="88" t="s">
        <v>118</v>
      </c>
      <c r="C80" s="89">
        <f>+[3]B!C3171</f>
        <v>0</v>
      </c>
      <c r="D80" s="89">
        <f>+[3]B!E$3171</f>
        <v>0</v>
      </c>
      <c r="E80" s="89">
        <f>+[3]B!AL$3171</f>
        <v>0</v>
      </c>
      <c r="F80" s="7"/>
      <c r="G80" s="7"/>
      <c r="H80" s="7"/>
      <c r="I80" s="7"/>
      <c r="J80" s="7"/>
      <c r="K80" s="7"/>
      <c r="L80" s="7"/>
    </row>
    <row r="81" spans="1:22" s="3" customFormat="1" x14ac:dyDescent="0.2">
      <c r="A81" s="362" t="s">
        <v>119</v>
      </c>
      <c r="B81" s="88" t="s">
        <v>120</v>
      </c>
      <c r="C81" s="89">
        <f>+[3]B!C3172</f>
        <v>0</v>
      </c>
      <c r="D81" s="89">
        <f>+[3]B!E$3172</f>
        <v>0</v>
      </c>
      <c r="E81" s="89">
        <f>+[3]B!AL$3172</f>
        <v>0</v>
      </c>
      <c r="F81" s="7"/>
      <c r="G81" s="7"/>
      <c r="H81" s="7"/>
      <c r="I81" s="7"/>
      <c r="J81" s="7"/>
      <c r="K81" s="7"/>
      <c r="L81" s="7"/>
    </row>
    <row r="82" spans="1:22" s="3" customFormat="1" x14ac:dyDescent="0.2">
      <c r="A82" s="362" t="s">
        <v>121</v>
      </c>
      <c r="B82" s="88" t="s">
        <v>122</v>
      </c>
      <c r="C82" s="89">
        <f>+[3]B!C3173</f>
        <v>0</v>
      </c>
      <c r="D82" s="89">
        <f>+[3]B!E$3173</f>
        <v>0</v>
      </c>
      <c r="E82" s="89">
        <f>+[3]B!AL$3173</f>
        <v>0</v>
      </c>
      <c r="F82" s="7"/>
      <c r="G82" s="7"/>
      <c r="H82" s="7"/>
      <c r="I82" s="7"/>
      <c r="J82" s="7"/>
      <c r="K82" s="7"/>
      <c r="L82" s="7"/>
    </row>
    <row r="83" spans="1:22" s="3" customFormat="1" x14ac:dyDescent="0.2">
      <c r="A83" s="366" t="s">
        <v>123</v>
      </c>
      <c r="B83" s="90" t="s">
        <v>124</v>
      </c>
      <c r="C83" s="91">
        <f>+[3]B!C3174</f>
        <v>0</v>
      </c>
      <c r="D83" s="91">
        <f>+[3]B!E$3174</f>
        <v>0</v>
      </c>
      <c r="E83" s="91">
        <f>+[3]B!AL$3174</f>
        <v>0</v>
      </c>
      <c r="F83" s="7"/>
      <c r="G83" s="7"/>
      <c r="H83" s="7"/>
      <c r="I83" s="7"/>
      <c r="J83" s="7"/>
      <c r="K83" s="7"/>
      <c r="L83" s="7"/>
    </row>
    <row r="84" spans="1:22" s="3" customFormat="1" x14ac:dyDescent="0.2">
      <c r="A84" s="381"/>
      <c r="B84" s="92" t="s">
        <v>79</v>
      </c>
      <c r="C84" s="93">
        <f>SUM(C79:C83)</f>
        <v>9</v>
      </c>
      <c r="D84" s="93">
        <f>SUM(D79:D83)</f>
        <v>9</v>
      </c>
      <c r="E84" s="79">
        <f>SUM(E79:E83)</f>
        <v>79110</v>
      </c>
      <c r="F84" s="7"/>
      <c r="G84" s="7"/>
      <c r="H84" s="7"/>
      <c r="I84" s="7"/>
      <c r="J84" s="7"/>
      <c r="K84" s="7"/>
      <c r="L84" s="7"/>
    </row>
    <row r="85" spans="1:22" s="96" customFormat="1" ht="14.25" customHeight="1" x14ac:dyDescent="0.2">
      <c r="A85" s="574" t="s">
        <v>125</v>
      </c>
      <c r="B85" s="574"/>
      <c r="C85" s="94"/>
      <c r="D85" s="94"/>
      <c r="E85" s="95"/>
    </row>
    <row r="86" spans="1:22" s="3" customFormat="1" ht="38.25" x14ac:dyDescent="0.2">
      <c r="A86" s="8" t="s">
        <v>3</v>
      </c>
      <c r="B86" s="84" t="s">
        <v>126</v>
      </c>
      <c r="C86" s="563" t="s">
        <v>5</v>
      </c>
      <c r="D86" s="85" t="s">
        <v>6</v>
      </c>
      <c r="E86" s="563" t="s">
        <v>7</v>
      </c>
      <c r="F86" s="7"/>
      <c r="G86" s="7"/>
      <c r="H86" s="7"/>
      <c r="I86" s="7"/>
      <c r="J86" s="7"/>
      <c r="K86" s="7"/>
      <c r="L86" s="7"/>
    </row>
    <row r="87" spans="1:22" s="3" customFormat="1" x14ac:dyDescent="0.2">
      <c r="A87" s="372">
        <v>2401061</v>
      </c>
      <c r="B87" s="86" t="s">
        <v>127</v>
      </c>
      <c r="C87" s="87">
        <f>+[3]B!C2972</f>
        <v>139</v>
      </c>
      <c r="D87" s="87">
        <f>+[3]B!E$2972</f>
        <v>139</v>
      </c>
      <c r="E87" s="87">
        <f>+[3]B!AL$2972</f>
        <v>3265110</v>
      </c>
      <c r="F87" s="7"/>
      <c r="G87" s="7"/>
      <c r="H87" s="7"/>
      <c r="I87" s="7"/>
      <c r="J87" s="7"/>
      <c r="K87" s="7"/>
      <c r="L87" s="7"/>
    </row>
    <row r="88" spans="1:22" s="3" customFormat="1" x14ac:dyDescent="0.2">
      <c r="A88" s="362" t="s">
        <v>128</v>
      </c>
      <c r="B88" s="88" t="s">
        <v>129</v>
      </c>
      <c r="C88" s="89">
        <f>+[3]B!C2973</f>
        <v>220</v>
      </c>
      <c r="D88" s="89">
        <f>+[3]B!E$2973</f>
        <v>220</v>
      </c>
      <c r="E88" s="89">
        <f>+[3]B!AL$2973</f>
        <v>16255800</v>
      </c>
      <c r="F88" s="7"/>
      <c r="G88" s="7"/>
      <c r="H88" s="7"/>
      <c r="I88" s="7"/>
      <c r="J88" s="7"/>
      <c r="K88" s="7"/>
      <c r="L88" s="7"/>
    </row>
    <row r="89" spans="1:22" s="3" customFormat="1" x14ac:dyDescent="0.2">
      <c r="A89" s="362" t="s">
        <v>130</v>
      </c>
      <c r="B89" s="88" t="s">
        <v>131</v>
      </c>
      <c r="C89" s="89">
        <f>+[3]B!C$2974</f>
        <v>0</v>
      </c>
      <c r="D89" s="89">
        <f>+[3]B!E$2974</f>
        <v>0</v>
      </c>
      <c r="E89" s="89">
        <f>+[3]B!AL$2974</f>
        <v>0</v>
      </c>
      <c r="F89" s="7"/>
      <c r="G89" s="7"/>
      <c r="H89" s="7"/>
      <c r="I89" s="7"/>
      <c r="J89" s="7"/>
      <c r="K89" s="7"/>
      <c r="L89" s="7"/>
    </row>
    <row r="90" spans="1:22" s="3" customFormat="1" x14ac:dyDescent="0.2">
      <c r="A90" s="362" t="s">
        <v>132</v>
      </c>
      <c r="B90" s="88" t="s">
        <v>133</v>
      </c>
      <c r="C90" s="89">
        <f>+[3]B!C$2975</f>
        <v>219</v>
      </c>
      <c r="D90" s="89">
        <f>+[3]B!E$2975</f>
        <v>214</v>
      </c>
      <c r="E90" s="89">
        <f>+[3]B!AL$2975</f>
        <v>691220</v>
      </c>
      <c r="F90" s="7"/>
      <c r="G90" s="7"/>
      <c r="H90" s="7"/>
      <c r="I90" s="7"/>
      <c r="J90" s="7"/>
      <c r="K90" s="7"/>
      <c r="L90" s="7"/>
    </row>
    <row r="91" spans="1:22" s="3" customFormat="1" x14ac:dyDescent="0.2">
      <c r="A91" s="362" t="s">
        <v>134</v>
      </c>
      <c r="B91" s="88" t="s">
        <v>135</v>
      </c>
      <c r="C91" s="89">
        <f>+[3]B!C$2976</f>
        <v>0</v>
      </c>
      <c r="D91" s="89">
        <f>+[3]B!E$2976</f>
        <v>0</v>
      </c>
      <c r="E91" s="89">
        <f>+[3]B!AL$2976</f>
        <v>0</v>
      </c>
      <c r="F91" s="7"/>
      <c r="G91" s="7"/>
      <c r="H91" s="7"/>
      <c r="I91" s="7"/>
      <c r="J91" s="7"/>
      <c r="K91" s="7"/>
      <c r="L91" s="7"/>
    </row>
    <row r="92" spans="1:22" s="3" customFormat="1" x14ac:dyDescent="0.2">
      <c r="A92" s="362" t="s">
        <v>136</v>
      </c>
      <c r="B92" s="88" t="s">
        <v>137</v>
      </c>
      <c r="C92" s="89">
        <f>+[3]B!C$2977</f>
        <v>0</v>
      </c>
      <c r="D92" s="89">
        <f>+[3]B!E$2977</f>
        <v>0</v>
      </c>
      <c r="E92" s="89">
        <f>+[3]B!AL$2977</f>
        <v>0</v>
      </c>
      <c r="F92" s="7"/>
      <c r="G92" s="7"/>
      <c r="H92" s="7"/>
      <c r="I92" s="7"/>
      <c r="J92" s="7"/>
      <c r="K92" s="7"/>
      <c r="L92" s="7"/>
      <c r="V92" s="97"/>
    </row>
    <row r="93" spans="1:22" s="3" customFormat="1" x14ac:dyDescent="0.2">
      <c r="A93" s="366" t="s">
        <v>138</v>
      </c>
      <c r="B93" s="90" t="s">
        <v>139</v>
      </c>
      <c r="C93" s="91">
        <f>+[3]B!C$2978</f>
        <v>0</v>
      </c>
      <c r="D93" s="91">
        <f>+[3]B!E$2978</f>
        <v>0</v>
      </c>
      <c r="E93" s="91">
        <f>+[3]B!AL$2978</f>
        <v>0</v>
      </c>
      <c r="F93" s="7"/>
      <c r="G93" s="7"/>
      <c r="H93" s="7"/>
      <c r="I93" s="7"/>
      <c r="J93" s="7"/>
      <c r="K93" s="7"/>
      <c r="L93" s="7"/>
      <c r="V93" s="97"/>
    </row>
    <row r="94" spans="1:22" s="3" customFormat="1" x14ac:dyDescent="0.2">
      <c r="A94" s="381"/>
      <c r="B94" s="92" t="s">
        <v>79</v>
      </c>
      <c r="C94" s="98">
        <f>SUM(C87:C93)</f>
        <v>578</v>
      </c>
      <c r="D94" s="98">
        <f>SUM(D87:D93)</f>
        <v>573</v>
      </c>
      <c r="E94" s="79">
        <f>SUM(E87:E93)</f>
        <v>20212130</v>
      </c>
      <c r="F94" s="7"/>
      <c r="G94" s="7"/>
      <c r="H94" s="7"/>
      <c r="I94" s="7"/>
      <c r="J94" s="7"/>
      <c r="K94" s="7"/>
      <c r="L94" s="7"/>
      <c r="V94" s="97"/>
    </row>
    <row r="95" spans="1:22" s="102" customFormat="1" x14ac:dyDescent="0.2">
      <c r="A95" s="573" t="s">
        <v>140</v>
      </c>
      <c r="B95" s="573"/>
      <c r="C95" s="99"/>
      <c r="D95" s="99"/>
      <c r="E95" s="67"/>
      <c r="F95" s="382"/>
      <c r="G95" s="382"/>
      <c r="H95" s="382"/>
      <c r="I95" s="382"/>
      <c r="J95" s="382"/>
      <c r="K95" s="382"/>
      <c r="L95" s="382"/>
      <c r="M95" s="382"/>
      <c r="N95" s="382"/>
      <c r="O95" s="101"/>
      <c r="V95" s="103"/>
    </row>
    <row r="96" spans="1:22" ht="38.25" x14ac:dyDescent="0.2">
      <c r="A96" s="8" t="s">
        <v>3</v>
      </c>
      <c r="B96" s="8" t="s">
        <v>4</v>
      </c>
      <c r="C96" s="563" t="s">
        <v>5</v>
      </c>
      <c r="D96" s="85" t="s">
        <v>6</v>
      </c>
      <c r="E96" s="563" t="s">
        <v>7</v>
      </c>
      <c r="F96" s="383"/>
      <c r="G96" s="383"/>
      <c r="H96" s="383"/>
      <c r="I96" s="383"/>
      <c r="J96" s="383"/>
      <c r="K96" s="383"/>
      <c r="L96" s="383"/>
      <c r="M96" s="383"/>
      <c r="N96" s="383"/>
      <c r="O96" s="105"/>
      <c r="V96" s="106"/>
    </row>
    <row r="97" spans="1:22" x14ac:dyDescent="0.2">
      <c r="A97" s="372">
        <v>2004103</v>
      </c>
      <c r="B97" s="86" t="s">
        <v>141</v>
      </c>
      <c r="C97" s="107">
        <f>+[3]B!C2653</f>
        <v>63</v>
      </c>
      <c r="D97" s="107">
        <f>[3]B!$E$2653</f>
        <v>57</v>
      </c>
      <c r="E97" s="44">
        <f>[3]B!$AL$2653</f>
        <v>9367950</v>
      </c>
      <c r="F97" s="383"/>
      <c r="G97" s="383"/>
      <c r="H97" s="383"/>
      <c r="I97" s="383"/>
      <c r="J97" s="383"/>
      <c r="K97" s="383"/>
      <c r="L97" s="383"/>
      <c r="M97" s="383"/>
      <c r="N97" s="383"/>
      <c r="O97" s="105"/>
      <c r="V97" s="106"/>
    </row>
    <row r="98" spans="1:22" x14ac:dyDescent="0.2">
      <c r="A98" s="366" t="s">
        <v>142</v>
      </c>
      <c r="B98" s="90" t="s">
        <v>143</v>
      </c>
      <c r="C98" s="108">
        <f>+[3]B!C2654</f>
        <v>0</v>
      </c>
      <c r="D98" s="108">
        <f>[3]B!$E$2654</f>
        <v>0</v>
      </c>
      <c r="E98" s="45">
        <f>[3]B!$AL$2654</f>
        <v>0</v>
      </c>
      <c r="F98" s="383"/>
      <c r="G98" s="383"/>
      <c r="H98" s="383"/>
      <c r="I98" s="383"/>
      <c r="J98" s="383"/>
      <c r="K98" s="383"/>
      <c r="L98" s="383"/>
      <c r="M98" s="383"/>
      <c r="N98" s="383"/>
      <c r="O98" s="105"/>
      <c r="V98" s="106"/>
    </row>
    <row r="99" spans="1:22" x14ac:dyDescent="0.2">
      <c r="A99" s="381"/>
      <c r="B99" s="92" t="s">
        <v>79</v>
      </c>
      <c r="C99" s="93">
        <f>SUM(C97:C98)</f>
        <v>63</v>
      </c>
      <c r="D99" s="93">
        <f>SUM(D97:D98)</f>
        <v>57</v>
      </c>
      <c r="E99" s="79">
        <f>SUM(E97:E98)</f>
        <v>9367950</v>
      </c>
      <c r="F99" s="383"/>
      <c r="G99" s="383"/>
      <c r="H99" s="383"/>
      <c r="I99" s="383"/>
      <c r="J99" s="383"/>
      <c r="K99" s="383"/>
      <c r="L99" s="383"/>
      <c r="M99" s="383"/>
      <c r="N99" s="383"/>
      <c r="O99" s="105"/>
      <c r="V99" s="106"/>
    </row>
    <row r="100" spans="1:22" s="102" customFormat="1" x14ac:dyDescent="0.2">
      <c r="A100" s="573" t="s">
        <v>144</v>
      </c>
      <c r="B100" s="573"/>
      <c r="C100" s="66"/>
      <c r="D100" s="66"/>
      <c r="E100" s="67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101"/>
      <c r="V100" s="109"/>
    </row>
    <row r="101" spans="1:22" ht="38.25" x14ac:dyDescent="0.2">
      <c r="A101" s="8"/>
      <c r="B101" s="8" t="s">
        <v>145</v>
      </c>
      <c r="C101" s="563" t="s">
        <v>5</v>
      </c>
      <c r="D101" s="85" t="s">
        <v>6</v>
      </c>
      <c r="E101" s="563" t="s">
        <v>7</v>
      </c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105"/>
    </row>
    <row r="102" spans="1:22" x14ac:dyDescent="0.2">
      <c r="A102" s="384" t="s">
        <v>146</v>
      </c>
      <c r="B102" s="86" t="s">
        <v>147</v>
      </c>
      <c r="C102" s="111">
        <f>[3]B!$C$2997</f>
        <v>601</v>
      </c>
      <c r="D102" s="111">
        <f>[3]B!$E$2997</f>
        <v>601</v>
      </c>
      <c r="E102" s="44">
        <f>[3]B!$AL$2997</f>
        <v>2558380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105"/>
    </row>
    <row r="103" spans="1:22" x14ac:dyDescent="0.2">
      <c r="A103" s="386" t="s">
        <v>148</v>
      </c>
      <c r="B103" s="88" t="s">
        <v>149</v>
      </c>
      <c r="C103" s="111">
        <f>+[3]B!$C$3016</f>
        <v>632</v>
      </c>
      <c r="D103" s="111">
        <f>[3]B!$E$3016</f>
        <v>632</v>
      </c>
      <c r="E103" s="45">
        <f>[3]B!$AL$3016</f>
        <v>2224640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105"/>
    </row>
    <row r="104" spans="1:22" x14ac:dyDescent="0.2">
      <c r="A104" s="386" t="s">
        <v>150</v>
      </c>
      <c r="B104" s="114" t="s">
        <v>151</v>
      </c>
      <c r="C104" s="111">
        <f>[3]B!$C$3034</f>
        <v>224</v>
      </c>
      <c r="D104" s="111">
        <f>[3]B!$E$3034</f>
        <v>224</v>
      </c>
      <c r="E104" s="45">
        <f>[3]B!$AL$3034</f>
        <v>1939140</v>
      </c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105"/>
    </row>
    <row r="105" spans="1:22" x14ac:dyDescent="0.2">
      <c r="A105" s="386" t="s">
        <v>152</v>
      </c>
      <c r="B105" s="88" t="s">
        <v>153</v>
      </c>
      <c r="C105" s="111">
        <f>[3]B!$C$3066</f>
        <v>52</v>
      </c>
      <c r="D105" s="111">
        <f>[3]B!$E$3066</f>
        <v>52</v>
      </c>
      <c r="E105" s="45">
        <f>[3]B!$AL$3066</f>
        <v>4811270</v>
      </c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105"/>
    </row>
    <row r="106" spans="1:22" x14ac:dyDescent="0.2">
      <c r="A106" s="386" t="s">
        <v>154</v>
      </c>
      <c r="B106" s="88" t="s">
        <v>155</v>
      </c>
      <c r="C106" s="111">
        <f>[3]B!C3094</f>
        <v>70</v>
      </c>
      <c r="D106" s="111">
        <f>[3]B!I3094</f>
        <v>28</v>
      </c>
      <c r="E106" s="45">
        <f>[3]B!AL3094</f>
        <v>987880</v>
      </c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105"/>
    </row>
    <row r="107" spans="1:22" x14ac:dyDescent="0.2">
      <c r="A107" s="366"/>
      <c r="B107" s="90" t="s">
        <v>156</v>
      </c>
      <c r="C107" s="115">
        <f>[3]B!$C$3155</f>
        <v>0</v>
      </c>
      <c r="D107" s="116"/>
      <c r="E107" s="117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105"/>
    </row>
    <row r="108" spans="1:22" x14ac:dyDescent="0.2">
      <c r="A108" s="381"/>
      <c r="B108" s="92" t="s">
        <v>157</v>
      </c>
      <c r="C108" s="118">
        <f>SUM(C102:C107)</f>
        <v>1579</v>
      </c>
      <c r="D108" s="118">
        <f>SUM(D102:D106)</f>
        <v>1537</v>
      </c>
      <c r="E108" s="79">
        <f>SUM(E102:E106)</f>
        <v>12521310</v>
      </c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105"/>
    </row>
    <row r="109" spans="1:22" s="123" customFormat="1" x14ac:dyDescent="0.2">
      <c r="A109" s="119" t="s">
        <v>158</v>
      </c>
      <c r="B109" s="120"/>
      <c r="C109" s="121"/>
      <c r="D109" s="121"/>
      <c r="E109" s="122"/>
    </row>
    <row r="110" spans="1:22" s="123" customFormat="1" ht="38.25" x14ac:dyDescent="0.2">
      <c r="A110" s="8" t="s">
        <v>3</v>
      </c>
      <c r="B110" s="8" t="s">
        <v>4</v>
      </c>
      <c r="C110" s="85" t="s">
        <v>159</v>
      </c>
      <c r="D110" s="85" t="s">
        <v>6</v>
      </c>
      <c r="E110" s="563" t="s">
        <v>7</v>
      </c>
    </row>
    <row r="111" spans="1:22" s="123" customFormat="1" x14ac:dyDescent="0.2">
      <c r="A111" s="372">
        <v>3001001</v>
      </c>
      <c r="B111" s="86" t="s">
        <v>160</v>
      </c>
      <c r="C111" s="124">
        <f>+[3]B!C$3158</f>
        <v>492</v>
      </c>
      <c r="D111" s="124">
        <f>+[3]B!E$3158</f>
        <v>492</v>
      </c>
      <c r="E111" s="45">
        <f>[3]B!AL3158</f>
        <v>12108120</v>
      </c>
    </row>
    <row r="112" spans="1:22" s="123" customFormat="1" x14ac:dyDescent="0.2">
      <c r="A112" s="366" t="s">
        <v>161</v>
      </c>
      <c r="B112" s="90" t="s">
        <v>162</v>
      </c>
      <c r="C112" s="125">
        <f>+[3]B!C$3159</f>
        <v>30</v>
      </c>
      <c r="D112" s="125">
        <f>+[3]B!E$3159</f>
        <v>30</v>
      </c>
      <c r="E112" s="45">
        <f>[3]B!AL3159</f>
        <v>9255000</v>
      </c>
    </row>
    <row r="113" spans="1:19" s="123" customFormat="1" x14ac:dyDescent="0.2">
      <c r="A113" s="381"/>
      <c r="B113" s="92" t="s">
        <v>157</v>
      </c>
      <c r="C113" s="126">
        <f>SUM(C111:C112)</f>
        <v>522</v>
      </c>
      <c r="D113" s="126">
        <f>SUM(D111:D112)</f>
        <v>522</v>
      </c>
      <c r="E113" s="127">
        <f>SUM(E111:E112)</f>
        <v>21363120</v>
      </c>
    </row>
    <row r="114" spans="1:19" s="123" customFormat="1" x14ac:dyDescent="0.2">
      <c r="A114" s="80" t="s">
        <v>163</v>
      </c>
      <c r="B114" s="128"/>
      <c r="C114" s="66"/>
      <c r="D114" s="66"/>
      <c r="E114" s="67"/>
    </row>
    <row r="115" spans="1:19" s="123" customFormat="1" ht="38.25" x14ac:dyDescent="0.2">
      <c r="A115" s="8" t="s">
        <v>3</v>
      </c>
      <c r="B115" s="84" t="s">
        <v>4</v>
      </c>
      <c r="C115" s="85" t="s">
        <v>159</v>
      </c>
      <c r="D115" s="85" t="s">
        <v>6</v>
      </c>
      <c r="E115" s="563" t="s">
        <v>7</v>
      </c>
    </row>
    <row r="116" spans="1:19" s="123" customFormat="1" x14ac:dyDescent="0.2">
      <c r="A116" s="381" t="s">
        <v>164</v>
      </c>
      <c r="B116" s="90" t="s">
        <v>165</v>
      </c>
      <c r="C116" s="129">
        <f>+[3]B!$C$1224</f>
        <v>1932</v>
      </c>
      <c r="D116" s="129">
        <f>[3]B!$E$1224</f>
        <v>1899</v>
      </c>
      <c r="E116" s="127">
        <f>[3]B!$AL$1224</f>
        <v>67697300</v>
      </c>
    </row>
    <row r="117" spans="1:19" x14ac:dyDescent="0.2">
      <c r="A117" s="3" t="s">
        <v>166</v>
      </c>
    </row>
    <row r="118" spans="1:19" ht="14.25" customHeight="1" x14ac:dyDescent="0.2">
      <c r="A118" s="575" t="s">
        <v>167</v>
      </c>
      <c r="B118" s="576"/>
      <c r="C118" s="581" t="s">
        <v>157</v>
      </c>
      <c r="D118" s="613" t="s">
        <v>168</v>
      </c>
      <c r="E118" s="614"/>
      <c r="F118" s="614"/>
      <c r="G118" s="614"/>
      <c r="H118" s="615" t="s">
        <v>169</v>
      </c>
      <c r="I118" s="616"/>
      <c r="J118" s="617"/>
      <c r="K118" s="618" t="s">
        <v>170</v>
      </c>
      <c r="L118" s="619"/>
      <c r="M118" s="620"/>
      <c r="N118" s="621" t="s">
        <v>171</v>
      </c>
      <c r="O118" s="750" t="s">
        <v>172</v>
      </c>
      <c r="P118" s="751"/>
      <c r="Q118" s="593" t="s">
        <v>173</v>
      </c>
      <c r="R118" s="593" t="s">
        <v>174</v>
      </c>
      <c r="S118" s="596" t="s">
        <v>7</v>
      </c>
    </row>
    <row r="119" spans="1:19" ht="14.25" customHeight="1" x14ac:dyDescent="0.2">
      <c r="A119" s="577"/>
      <c r="B119" s="578"/>
      <c r="C119" s="582"/>
      <c r="D119" s="599" t="s">
        <v>175</v>
      </c>
      <c r="E119" s="601" t="s">
        <v>176</v>
      </c>
      <c r="F119" s="602"/>
      <c r="G119" s="603" t="s">
        <v>177</v>
      </c>
      <c r="H119" s="605" t="s">
        <v>178</v>
      </c>
      <c r="I119" s="607" t="s">
        <v>179</v>
      </c>
      <c r="J119" s="609" t="s">
        <v>180</v>
      </c>
      <c r="K119" s="611" t="s">
        <v>181</v>
      </c>
      <c r="L119" s="612" t="s">
        <v>182</v>
      </c>
      <c r="M119" s="626" t="s">
        <v>183</v>
      </c>
      <c r="N119" s="622"/>
      <c r="O119" s="752" t="s">
        <v>184</v>
      </c>
      <c r="P119" s="753" t="s">
        <v>185</v>
      </c>
      <c r="Q119" s="594"/>
      <c r="R119" s="594"/>
      <c r="S119" s="597"/>
    </row>
    <row r="120" spans="1:19" x14ac:dyDescent="0.2">
      <c r="A120" s="579"/>
      <c r="B120" s="580"/>
      <c r="C120" s="583"/>
      <c r="D120" s="600"/>
      <c r="E120" s="130" t="s">
        <v>186</v>
      </c>
      <c r="F120" s="131" t="s">
        <v>187</v>
      </c>
      <c r="G120" s="604"/>
      <c r="H120" s="606"/>
      <c r="I120" s="608"/>
      <c r="J120" s="610"/>
      <c r="K120" s="611"/>
      <c r="L120" s="612"/>
      <c r="M120" s="626"/>
      <c r="N120" s="623"/>
      <c r="O120" s="752"/>
      <c r="P120" s="753"/>
      <c r="Q120" s="595"/>
      <c r="R120" s="595"/>
      <c r="S120" s="598"/>
    </row>
    <row r="121" spans="1:19" s="134" customFormat="1" x14ac:dyDescent="0.25">
      <c r="A121" s="584" t="s">
        <v>188</v>
      </c>
      <c r="B121" s="585"/>
      <c r="C121" s="132">
        <f>+C122+C123+C124+C125+C126+C127+C131+C132+C133</f>
        <v>117782</v>
      </c>
      <c r="D121" s="132">
        <f t="shared" ref="D121:P121" si="0">+D122+D123+D124+D125+D126+D127+D131+D132+D133</f>
        <v>116833</v>
      </c>
      <c r="E121" s="132">
        <f t="shared" si="0"/>
        <v>116833</v>
      </c>
      <c r="F121" s="132">
        <f t="shared" si="0"/>
        <v>0</v>
      </c>
      <c r="G121" s="132">
        <f t="shared" si="0"/>
        <v>949</v>
      </c>
      <c r="H121" s="132">
        <f t="shared" si="0"/>
        <v>33596</v>
      </c>
      <c r="I121" s="132">
        <f t="shared" si="0"/>
        <v>48906</v>
      </c>
      <c r="J121" s="132">
        <f t="shared" si="0"/>
        <v>35280</v>
      </c>
      <c r="K121" s="132">
        <f t="shared" si="0"/>
        <v>0</v>
      </c>
      <c r="L121" s="132">
        <f t="shared" si="0"/>
        <v>0</v>
      </c>
      <c r="M121" s="132">
        <f t="shared" si="0"/>
        <v>0</v>
      </c>
      <c r="N121" s="132">
        <f t="shared" si="0"/>
        <v>0</v>
      </c>
      <c r="O121" s="132">
        <f t="shared" si="0"/>
        <v>0</v>
      </c>
      <c r="P121" s="132">
        <f t="shared" si="0"/>
        <v>342</v>
      </c>
      <c r="Q121" s="132">
        <f>+Q122+Q123+Q124+Q125+Q126+Q127+Q131+Q132+Q133</f>
        <v>0</v>
      </c>
      <c r="R121" s="132">
        <v>0</v>
      </c>
      <c r="S121" s="133">
        <f>SUM(S122:S126,S127,S131:S133)</f>
        <v>352525110</v>
      </c>
    </row>
    <row r="122" spans="1:19" x14ac:dyDescent="0.2">
      <c r="A122" s="135" t="s">
        <v>189</v>
      </c>
      <c r="B122" s="136" t="s">
        <v>190</v>
      </c>
      <c r="C122" s="137">
        <f>[3]B!C300</f>
        <v>44199</v>
      </c>
      <c r="D122" s="137">
        <f>[3]B!D300</f>
        <v>43583</v>
      </c>
      <c r="E122" s="137">
        <f>[3]B!E300</f>
        <v>43583</v>
      </c>
      <c r="F122" s="137">
        <f>[3]B!F300</f>
        <v>0</v>
      </c>
      <c r="G122" s="137">
        <f>[3]B!G300</f>
        <v>616</v>
      </c>
      <c r="H122" s="137">
        <f>[3]B!AA300</f>
        <v>16541</v>
      </c>
      <c r="I122" s="137">
        <f>[3]B!AB300</f>
        <v>12582</v>
      </c>
      <c r="J122" s="137">
        <f>[3]B!AC300</f>
        <v>15076</v>
      </c>
      <c r="K122" s="137">
        <f>[3]B!AD300</f>
        <v>0</v>
      </c>
      <c r="L122" s="137">
        <f>[3]B!AE300</f>
        <v>0</v>
      </c>
      <c r="M122" s="137">
        <f>[3]B!AF300</f>
        <v>0</v>
      </c>
      <c r="N122" s="137">
        <f>[3]B!AG300</f>
        <v>0</v>
      </c>
      <c r="O122" s="137">
        <f>[3]B!AH300</f>
        <v>0</v>
      </c>
      <c r="P122" s="137">
        <f>[3]B!AI300</f>
        <v>6</v>
      </c>
      <c r="Q122" s="137">
        <f>[3]B!AJ300</f>
        <v>0</v>
      </c>
      <c r="R122" s="138"/>
      <c r="S122" s="139">
        <f>[3]B!$AL$300</f>
        <v>80005970</v>
      </c>
    </row>
    <row r="123" spans="1:19" x14ac:dyDescent="0.2">
      <c r="A123" s="140" t="s">
        <v>191</v>
      </c>
      <c r="B123" s="568" t="s">
        <v>192</v>
      </c>
      <c r="C123" s="142">
        <f>[3]B!C381</f>
        <v>51646</v>
      </c>
      <c r="D123" s="142">
        <f>[3]B!D381</f>
        <v>51402</v>
      </c>
      <c r="E123" s="142">
        <f>[3]B!E381</f>
        <v>51402</v>
      </c>
      <c r="F123" s="142">
        <f>[3]B!F381</f>
        <v>0</v>
      </c>
      <c r="G123" s="142">
        <f>[3]B!G381</f>
        <v>244</v>
      </c>
      <c r="H123" s="142">
        <f>[3]B!AA381</f>
        <v>14263</v>
      </c>
      <c r="I123" s="142">
        <f>[3]B!AB381</f>
        <v>21391</v>
      </c>
      <c r="J123" s="142">
        <f>[3]B!AC381</f>
        <v>15992</v>
      </c>
      <c r="K123" s="142">
        <f>[3]B!AD381</f>
        <v>0</v>
      </c>
      <c r="L123" s="142">
        <f>[3]B!AE381</f>
        <v>0</v>
      </c>
      <c r="M123" s="142">
        <f>[3]B!AF381</f>
        <v>0</v>
      </c>
      <c r="N123" s="142">
        <f>[3]B!AG381</f>
        <v>0</v>
      </c>
      <c r="O123" s="142">
        <f>[3]B!AH381</f>
        <v>0</v>
      </c>
      <c r="P123" s="142">
        <f>[3]B!AI381</f>
        <v>42</v>
      </c>
      <c r="Q123" s="142">
        <f>[3]B!AJ381</f>
        <v>0</v>
      </c>
      <c r="R123" s="143"/>
      <c r="S123" s="144">
        <f>[3]B!$AL$381</f>
        <v>87399450</v>
      </c>
    </row>
    <row r="124" spans="1:19" x14ac:dyDescent="0.2">
      <c r="A124" s="140" t="s">
        <v>193</v>
      </c>
      <c r="B124" s="568" t="s">
        <v>194</v>
      </c>
      <c r="C124" s="142">
        <f>[3]B!C427</f>
        <v>3658</v>
      </c>
      <c r="D124" s="142">
        <f>[3]B!D427</f>
        <v>3655</v>
      </c>
      <c r="E124" s="142">
        <f>[3]B!E427</f>
        <v>3655</v>
      </c>
      <c r="F124" s="142">
        <f>[3]B!F427</f>
        <v>0</v>
      </c>
      <c r="G124" s="142">
        <f>[3]B!G427</f>
        <v>3</v>
      </c>
      <c r="H124" s="142">
        <f>[3]B!AA427</f>
        <v>182</v>
      </c>
      <c r="I124" s="142">
        <f>[3]B!AB427</f>
        <v>3392</v>
      </c>
      <c r="J124" s="142">
        <f>[3]B!AC427</f>
        <v>84</v>
      </c>
      <c r="K124" s="142">
        <f>[3]B!AD427</f>
        <v>0</v>
      </c>
      <c r="L124" s="142">
        <f>[3]B!AE427</f>
        <v>0</v>
      </c>
      <c r="M124" s="142">
        <f>[3]B!AF427</f>
        <v>0</v>
      </c>
      <c r="N124" s="142">
        <f>[3]B!AG427</f>
        <v>0</v>
      </c>
      <c r="O124" s="142">
        <f>[3]B!AH427</f>
        <v>0</v>
      </c>
      <c r="P124" s="142">
        <f>[3]B!AI427</f>
        <v>27</v>
      </c>
      <c r="Q124" s="142">
        <f>[3]B!AJ427</f>
        <v>0</v>
      </c>
      <c r="R124" s="143"/>
      <c r="S124" s="144">
        <f>[3]B!$AL$427</f>
        <v>17810260</v>
      </c>
    </row>
    <row r="125" spans="1:19" x14ac:dyDescent="0.2">
      <c r="A125" s="140" t="s">
        <v>195</v>
      </c>
      <c r="B125" s="568" t="s">
        <v>196</v>
      </c>
      <c r="C125" s="142">
        <f>[3]B!C442</f>
        <v>0</v>
      </c>
      <c r="D125" s="142">
        <f>[3]B!D442</f>
        <v>0</v>
      </c>
      <c r="E125" s="142">
        <f>[3]B!E442</f>
        <v>0</v>
      </c>
      <c r="F125" s="142">
        <f>[3]B!F442</f>
        <v>0</v>
      </c>
      <c r="G125" s="142">
        <f>[3]B!G442</f>
        <v>0</v>
      </c>
      <c r="H125" s="142">
        <f>[3]B!AA442</f>
        <v>0</v>
      </c>
      <c r="I125" s="142">
        <f>[3]B!AB442</f>
        <v>0</v>
      </c>
      <c r="J125" s="142">
        <f>[3]B!AC442</f>
        <v>0</v>
      </c>
      <c r="K125" s="142">
        <f>[3]B!AD442</f>
        <v>0</v>
      </c>
      <c r="L125" s="142">
        <f>[3]B!AE442</f>
        <v>0</v>
      </c>
      <c r="M125" s="142">
        <f>[3]B!AF442</f>
        <v>0</v>
      </c>
      <c r="N125" s="142">
        <f>[3]B!AG442</f>
        <v>0</v>
      </c>
      <c r="O125" s="142">
        <f>[3]B!AH442</f>
        <v>0</v>
      </c>
      <c r="P125" s="142">
        <f>[3]B!AI442</f>
        <v>7</v>
      </c>
      <c r="Q125" s="142">
        <f>[3]B!AJ442</f>
        <v>0</v>
      </c>
      <c r="R125" s="145"/>
      <c r="S125" s="142">
        <f>[3]B!AL442</f>
        <v>0</v>
      </c>
    </row>
    <row r="126" spans="1:19" x14ac:dyDescent="0.2">
      <c r="A126" s="146" t="s">
        <v>197</v>
      </c>
      <c r="B126" s="147" t="s">
        <v>198</v>
      </c>
      <c r="C126" s="148">
        <f>[3]B!C522</f>
        <v>3356</v>
      </c>
      <c r="D126" s="148">
        <f>[3]B!D522</f>
        <v>3330</v>
      </c>
      <c r="E126" s="148">
        <f>[3]B!E522</f>
        <v>3330</v>
      </c>
      <c r="F126" s="148">
        <f>[3]B!F522</f>
        <v>0</v>
      </c>
      <c r="G126" s="148">
        <f>[3]B!G522</f>
        <v>26</v>
      </c>
      <c r="H126" s="148">
        <f>[3]B!AA522</f>
        <v>1100</v>
      </c>
      <c r="I126" s="148">
        <f>[3]B!AB522</f>
        <v>993</v>
      </c>
      <c r="J126" s="148">
        <f>[3]B!AC522</f>
        <v>1263</v>
      </c>
      <c r="K126" s="148">
        <f>[3]B!AD522</f>
        <v>0</v>
      </c>
      <c r="L126" s="148">
        <f>[3]B!AE522</f>
        <v>0</v>
      </c>
      <c r="M126" s="148">
        <f>[3]B!AF522</f>
        <v>0</v>
      </c>
      <c r="N126" s="148">
        <f>[3]B!AG522</f>
        <v>0</v>
      </c>
      <c r="O126" s="148">
        <f>[3]B!AH522</f>
        <v>0</v>
      </c>
      <c r="P126" s="148">
        <f>[3]B!AI522</f>
        <v>209</v>
      </c>
      <c r="Q126" s="148">
        <f>[3]B!AJ522</f>
        <v>0</v>
      </c>
      <c r="R126" s="149"/>
      <c r="S126" s="145">
        <f>[3]B!$AL$522</f>
        <v>20384590</v>
      </c>
    </row>
    <row r="127" spans="1:19" x14ac:dyDescent="0.2">
      <c r="A127" s="586" t="s">
        <v>199</v>
      </c>
      <c r="B127" s="4" t="s">
        <v>200</v>
      </c>
      <c r="C127" s="150">
        <f>SUM(C128:C130)</f>
        <v>10720</v>
      </c>
      <c r="D127" s="151">
        <f>SUM(D128:D130)</f>
        <v>10693</v>
      </c>
      <c r="E127" s="152">
        <f t="shared" ref="E127:P127" si="1">SUM(E128:E130)</f>
        <v>10693</v>
      </c>
      <c r="F127" s="153">
        <f t="shared" si="1"/>
        <v>0</v>
      </c>
      <c r="G127" s="154">
        <f t="shared" si="1"/>
        <v>27</v>
      </c>
      <c r="H127" s="154">
        <f t="shared" si="1"/>
        <v>1166</v>
      </c>
      <c r="I127" s="154">
        <f t="shared" si="1"/>
        <v>7942</v>
      </c>
      <c r="J127" s="154">
        <f t="shared" si="1"/>
        <v>1612</v>
      </c>
      <c r="K127" s="154">
        <f t="shared" si="1"/>
        <v>0</v>
      </c>
      <c r="L127" s="154">
        <f t="shared" si="1"/>
        <v>0</v>
      </c>
      <c r="M127" s="154">
        <f t="shared" si="1"/>
        <v>0</v>
      </c>
      <c r="N127" s="154">
        <f t="shared" si="1"/>
        <v>0</v>
      </c>
      <c r="O127" s="154">
        <f t="shared" si="1"/>
        <v>0</v>
      </c>
      <c r="P127" s="154">
        <f t="shared" si="1"/>
        <v>31</v>
      </c>
      <c r="Q127" s="155">
        <f>SUM(Q128:Q130)</f>
        <v>0</v>
      </c>
      <c r="R127" s="156">
        <v>0</v>
      </c>
      <c r="S127" s="157">
        <f>SUM(S128:S130)</f>
        <v>139081650</v>
      </c>
    </row>
    <row r="128" spans="1:19" x14ac:dyDescent="0.2">
      <c r="A128" s="586"/>
      <c r="B128" s="158" t="s">
        <v>201</v>
      </c>
      <c r="C128" s="137">
        <f>[3]B!C582</f>
        <v>3920</v>
      </c>
      <c r="D128" s="137">
        <f>[3]B!D582</f>
        <v>3908</v>
      </c>
      <c r="E128" s="137">
        <f>[3]B!E582</f>
        <v>3908</v>
      </c>
      <c r="F128" s="137">
        <f>[3]B!F582</f>
        <v>0</v>
      </c>
      <c r="G128" s="137">
        <f>[3]B!G582</f>
        <v>12</v>
      </c>
      <c r="H128" s="137">
        <f>[3]B!AA582</f>
        <v>884</v>
      </c>
      <c r="I128" s="137">
        <f>[3]B!AB582</f>
        <v>2626</v>
      </c>
      <c r="J128" s="137">
        <f>[3]B!AC582</f>
        <v>410</v>
      </c>
      <c r="K128" s="137">
        <f>[3]B!AD582</f>
        <v>0</v>
      </c>
      <c r="L128" s="137">
        <f>[3]B!AE582</f>
        <v>0</v>
      </c>
      <c r="M128" s="137">
        <f>[3]B!AF582</f>
        <v>0</v>
      </c>
      <c r="N128" s="137">
        <f>[3]B!AG582</f>
        <v>0</v>
      </c>
      <c r="O128" s="137">
        <f>[3]B!AH582</f>
        <v>0</v>
      </c>
      <c r="P128" s="137">
        <f>[3]B!AI582</f>
        <v>7</v>
      </c>
      <c r="Q128" s="137">
        <f>[3]B!AJ582</f>
        <v>0</v>
      </c>
      <c r="R128" s="138"/>
      <c r="S128" s="159">
        <f>[3]B!$AL$582</f>
        <v>15527290</v>
      </c>
    </row>
    <row r="129" spans="1:19" x14ac:dyDescent="0.2">
      <c r="A129" s="586"/>
      <c r="B129" s="547" t="s">
        <v>202</v>
      </c>
      <c r="C129" s="142">
        <f>[3]B!C602</f>
        <v>36</v>
      </c>
      <c r="D129" s="142">
        <f>[3]B!D602</f>
        <v>36</v>
      </c>
      <c r="E129" s="142">
        <f>[3]B!E602</f>
        <v>36</v>
      </c>
      <c r="F129" s="142">
        <f>[3]B!F602</f>
        <v>0</v>
      </c>
      <c r="G129" s="142">
        <f>[3]B!G602</f>
        <v>0</v>
      </c>
      <c r="H129" s="142">
        <f>[3]B!AA602</f>
        <v>0</v>
      </c>
      <c r="I129" s="142">
        <f>[3]B!AB602</f>
        <v>36</v>
      </c>
      <c r="J129" s="142">
        <f>[3]B!AC602</f>
        <v>0</v>
      </c>
      <c r="K129" s="142">
        <f>[3]B!AD602</f>
        <v>0</v>
      </c>
      <c r="L129" s="142">
        <f>[3]B!AE602</f>
        <v>0</v>
      </c>
      <c r="M129" s="142">
        <f>[3]B!AF602</f>
        <v>0</v>
      </c>
      <c r="N129" s="142">
        <f>[3]B!AG602</f>
        <v>0</v>
      </c>
      <c r="O129" s="142">
        <f>[3]B!AH602</f>
        <v>0</v>
      </c>
      <c r="P129" s="142">
        <f>[3]B!AI602</f>
        <v>0</v>
      </c>
      <c r="Q129" s="142">
        <f>[3]B!AJ602</f>
        <v>0</v>
      </c>
      <c r="R129" s="143"/>
      <c r="S129" s="144">
        <f>[3]B!$AL$602</f>
        <v>127700</v>
      </c>
    </row>
    <row r="130" spans="1:19" x14ac:dyDescent="0.2">
      <c r="A130" s="587"/>
      <c r="B130" s="161" t="s">
        <v>203</v>
      </c>
      <c r="C130" s="162">
        <f>[3]B!C650</f>
        <v>6764</v>
      </c>
      <c r="D130" s="162">
        <f>[3]B!D650</f>
        <v>6749</v>
      </c>
      <c r="E130" s="162">
        <f>[3]B!E650</f>
        <v>6749</v>
      </c>
      <c r="F130" s="162">
        <f>[3]B!F650</f>
        <v>0</v>
      </c>
      <c r="G130" s="162">
        <f>[3]B!G650</f>
        <v>15</v>
      </c>
      <c r="H130" s="162">
        <f>[3]B!AA650</f>
        <v>282</v>
      </c>
      <c r="I130" s="162">
        <f>[3]B!AB650</f>
        <v>5280</v>
      </c>
      <c r="J130" s="162">
        <f>[3]B!AC650</f>
        <v>1202</v>
      </c>
      <c r="K130" s="162">
        <f>[3]B!AD650</f>
        <v>0</v>
      </c>
      <c r="L130" s="162">
        <f>[3]B!AE650</f>
        <v>0</v>
      </c>
      <c r="M130" s="162">
        <f>[3]B!AF650</f>
        <v>0</v>
      </c>
      <c r="N130" s="162">
        <f>[3]B!AG650</f>
        <v>0</v>
      </c>
      <c r="O130" s="162">
        <f>[3]B!AH650</f>
        <v>0</v>
      </c>
      <c r="P130" s="162">
        <f>[3]B!AI650</f>
        <v>24</v>
      </c>
      <c r="Q130" s="162">
        <f>[3]B!AJ650</f>
        <v>0</v>
      </c>
      <c r="R130" s="163"/>
      <c r="S130" s="144">
        <f>[3]B!$AL$650</f>
        <v>123426660</v>
      </c>
    </row>
    <row r="131" spans="1:19" x14ac:dyDescent="0.2">
      <c r="A131" s="135" t="s">
        <v>204</v>
      </c>
      <c r="B131" s="136" t="s">
        <v>205</v>
      </c>
      <c r="C131" s="137">
        <f>[3]B!C660</f>
        <v>503</v>
      </c>
      <c r="D131" s="137">
        <f>[3]B!D660</f>
        <v>481</v>
      </c>
      <c r="E131" s="137">
        <f>[3]B!E660</f>
        <v>481</v>
      </c>
      <c r="F131" s="137">
        <f>[3]B!F660</f>
        <v>0</v>
      </c>
      <c r="G131" s="137">
        <f>[3]B!G660</f>
        <v>22</v>
      </c>
      <c r="H131" s="137">
        <f>[3]B!AA660</f>
        <v>1</v>
      </c>
      <c r="I131" s="137">
        <f>[3]B!AB660</f>
        <v>7</v>
      </c>
      <c r="J131" s="137">
        <f>[3]B!AC660</f>
        <v>495</v>
      </c>
      <c r="K131" s="137">
        <f>[3]B!AD660</f>
        <v>0</v>
      </c>
      <c r="L131" s="137">
        <f>[3]B!AE660</f>
        <v>0</v>
      </c>
      <c r="M131" s="137">
        <f>[3]B!AF660</f>
        <v>0</v>
      </c>
      <c r="N131" s="137">
        <f>[3]B!AG660</f>
        <v>0</v>
      </c>
      <c r="O131" s="137">
        <f>[3]B!AH660</f>
        <v>0</v>
      </c>
      <c r="P131" s="137">
        <f>[3]B!AI660</f>
        <v>0</v>
      </c>
      <c r="Q131" s="137">
        <f>[3]B!AJ660</f>
        <v>0</v>
      </c>
      <c r="R131" s="138"/>
      <c r="S131" s="144">
        <f>[3]B!$AL$660</f>
        <v>1135700</v>
      </c>
    </row>
    <row r="132" spans="1:19" s="166" customFormat="1" x14ac:dyDescent="0.2">
      <c r="A132" s="140" t="s">
        <v>206</v>
      </c>
      <c r="B132" s="549" t="s">
        <v>207</v>
      </c>
      <c r="C132" s="142">
        <f>[3]B!C721</f>
        <v>122</v>
      </c>
      <c r="D132" s="142">
        <f>[3]B!D721</f>
        <v>122</v>
      </c>
      <c r="E132" s="142">
        <f>[3]B!E721</f>
        <v>122</v>
      </c>
      <c r="F132" s="142">
        <f>[3]B!F721</f>
        <v>0</v>
      </c>
      <c r="G132" s="142">
        <f>[3]B!G721</f>
        <v>0</v>
      </c>
      <c r="H132" s="142">
        <f>[3]B!AA721</f>
        <v>24</v>
      </c>
      <c r="I132" s="142">
        <f>[3]B!AB721</f>
        <v>67</v>
      </c>
      <c r="J132" s="142">
        <f>[3]B!AC721</f>
        <v>31</v>
      </c>
      <c r="K132" s="142">
        <f>[3]B!AD721</f>
        <v>0</v>
      </c>
      <c r="L132" s="142">
        <f>[3]B!AE721</f>
        <v>0</v>
      </c>
      <c r="M132" s="142">
        <f>[3]B!AF721</f>
        <v>0</v>
      </c>
      <c r="N132" s="142">
        <f>[3]B!AG721</f>
        <v>0</v>
      </c>
      <c r="O132" s="142">
        <f>[3]B!AH721</f>
        <v>0</v>
      </c>
      <c r="P132" s="142">
        <f>[3]B!AI721</f>
        <v>20</v>
      </c>
      <c r="Q132" s="142">
        <f>[3]B!AJ721</f>
        <v>0</v>
      </c>
      <c r="R132" s="143"/>
      <c r="S132" s="165">
        <f>[3]B!$AL$721</f>
        <v>212280</v>
      </c>
    </row>
    <row r="133" spans="1:19" x14ac:dyDescent="0.2">
      <c r="A133" s="140" t="s">
        <v>208</v>
      </c>
      <c r="B133" s="549" t="s">
        <v>209</v>
      </c>
      <c r="C133" s="148">
        <f>[3]B!C764</f>
        <v>3578</v>
      </c>
      <c r="D133" s="148">
        <f>[3]B!D764</f>
        <v>3567</v>
      </c>
      <c r="E133" s="148">
        <f>[3]B!E764</f>
        <v>3567</v>
      </c>
      <c r="F133" s="148">
        <f>[3]B!F764</f>
        <v>0</v>
      </c>
      <c r="G133" s="148">
        <f>[3]B!G764</f>
        <v>11</v>
      </c>
      <c r="H133" s="148">
        <f>[3]B!AA764</f>
        <v>319</v>
      </c>
      <c r="I133" s="148">
        <f>[3]B!AB764</f>
        <v>2532</v>
      </c>
      <c r="J133" s="148">
        <f>[3]B!AC764</f>
        <v>727</v>
      </c>
      <c r="K133" s="148">
        <f>[3]B!AD764</f>
        <v>0</v>
      </c>
      <c r="L133" s="148">
        <f>[3]B!AE764</f>
        <v>0</v>
      </c>
      <c r="M133" s="148">
        <f>[3]B!AF764</f>
        <v>0</v>
      </c>
      <c r="N133" s="148">
        <f>[3]B!AG764</f>
        <v>0</v>
      </c>
      <c r="O133" s="148">
        <f>[3]B!AH764</f>
        <v>0</v>
      </c>
      <c r="P133" s="148">
        <f>[3]B!AI764</f>
        <v>0</v>
      </c>
      <c r="Q133" s="148">
        <f>[3]B!AJ764</f>
        <v>0</v>
      </c>
      <c r="R133" s="149"/>
      <c r="S133" s="144">
        <f>[3]B!$AL$764</f>
        <v>6495210</v>
      </c>
    </row>
    <row r="134" spans="1:19" s="3" customFormat="1" x14ac:dyDescent="0.2">
      <c r="A134" s="584" t="s">
        <v>210</v>
      </c>
      <c r="B134" s="585"/>
      <c r="C134" s="167">
        <f t="shared" ref="C134:P134" si="2">+C135+C136+C137+C138+C142+C143</f>
        <v>4565</v>
      </c>
      <c r="D134" s="168">
        <f t="shared" si="2"/>
        <v>4523</v>
      </c>
      <c r="E134" s="152">
        <f t="shared" si="2"/>
        <v>4517</v>
      </c>
      <c r="F134" s="153">
        <f t="shared" si="2"/>
        <v>6</v>
      </c>
      <c r="G134" s="154">
        <f t="shared" si="2"/>
        <v>42</v>
      </c>
      <c r="H134" s="152">
        <f t="shared" si="2"/>
        <v>609</v>
      </c>
      <c r="I134" s="169">
        <f t="shared" si="2"/>
        <v>1462</v>
      </c>
      <c r="J134" s="153">
        <f t="shared" si="2"/>
        <v>2494</v>
      </c>
      <c r="K134" s="152">
        <f t="shared" si="2"/>
        <v>2</v>
      </c>
      <c r="L134" s="169">
        <f t="shared" si="2"/>
        <v>0</v>
      </c>
      <c r="M134" s="153">
        <f t="shared" si="2"/>
        <v>0</v>
      </c>
      <c r="N134" s="153">
        <f t="shared" si="2"/>
        <v>0</v>
      </c>
      <c r="O134" s="170">
        <f t="shared" si="2"/>
        <v>0</v>
      </c>
      <c r="P134" s="171">
        <f t="shared" si="2"/>
        <v>18</v>
      </c>
      <c r="Q134" s="172">
        <f>+Q135+Q136+Q137+Q138+Q142+Q143</f>
        <v>0</v>
      </c>
      <c r="R134" s="173">
        <f>+R135+R136+R137</f>
        <v>0</v>
      </c>
      <c r="S134" s="157">
        <f>+S135+S136+S137+S138+S142</f>
        <v>138387790</v>
      </c>
    </row>
    <row r="135" spans="1:19" x14ac:dyDescent="0.2">
      <c r="A135" s="135" t="s">
        <v>211</v>
      </c>
      <c r="B135" s="174" t="s">
        <v>212</v>
      </c>
      <c r="C135" s="137">
        <f>[3]B!C824</f>
        <v>2122</v>
      </c>
      <c r="D135" s="137">
        <f>[3]B!D824</f>
        <v>2106</v>
      </c>
      <c r="E135" s="137">
        <f>[3]B!E824</f>
        <v>2102</v>
      </c>
      <c r="F135" s="137">
        <f>[3]B!F824</f>
        <v>4</v>
      </c>
      <c r="G135" s="137">
        <f>[3]B!G824</f>
        <v>16</v>
      </c>
      <c r="H135" s="175">
        <f>[3]B!AA824</f>
        <v>287</v>
      </c>
      <c r="I135" s="175">
        <f>[3]B!AB824</f>
        <v>632</v>
      </c>
      <c r="J135" s="175">
        <f>[3]B!AC824</f>
        <v>1203</v>
      </c>
      <c r="K135" s="175">
        <f>[3]B!AD824</f>
        <v>1</v>
      </c>
      <c r="L135" s="175">
        <f>[3]B!AE824</f>
        <v>0</v>
      </c>
      <c r="M135" s="175">
        <f>[3]B!AF824</f>
        <v>0</v>
      </c>
      <c r="N135" s="175">
        <f>[3]B!AG824</f>
        <v>0</v>
      </c>
      <c r="O135" s="175">
        <f>[3]B!AH824</f>
        <v>0</v>
      </c>
      <c r="P135" s="175">
        <f>[3]B!AI824</f>
        <v>0</v>
      </c>
      <c r="Q135" s="175">
        <f>[3]B!AJ824</f>
        <v>0</v>
      </c>
      <c r="R135" s="176"/>
      <c r="S135" s="159">
        <f>[3]B!$AL$824</f>
        <v>22065360</v>
      </c>
    </row>
    <row r="136" spans="1:19" x14ac:dyDescent="0.2">
      <c r="A136" s="146" t="s">
        <v>213</v>
      </c>
      <c r="B136" s="177" t="s">
        <v>214</v>
      </c>
      <c r="C136" s="142">
        <f>[3]B!C847</f>
        <v>0</v>
      </c>
      <c r="D136" s="142">
        <f>[3]B!D847</f>
        <v>0</v>
      </c>
      <c r="E136" s="142">
        <f>[3]B!E847</f>
        <v>0</v>
      </c>
      <c r="F136" s="142">
        <f>[3]B!F847</f>
        <v>0</v>
      </c>
      <c r="G136" s="142">
        <f>[3]B!G847</f>
        <v>0</v>
      </c>
      <c r="H136" s="178">
        <f>[3]B!AA847</f>
        <v>0</v>
      </c>
      <c r="I136" s="178">
        <f>[3]B!AB847</f>
        <v>0</v>
      </c>
      <c r="J136" s="178">
        <f>[3]B!AC847</f>
        <v>0</v>
      </c>
      <c r="K136" s="178">
        <f>[3]B!AD847</f>
        <v>0</v>
      </c>
      <c r="L136" s="178">
        <f>[3]B!AE847</f>
        <v>0</v>
      </c>
      <c r="M136" s="178">
        <f>[3]B!AF847</f>
        <v>0</v>
      </c>
      <c r="N136" s="178">
        <f>[3]B!AG847</f>
        <v>0</v>
      </c>
      <c r="O136" s="178">
        <f>[3]B!AH847</f>
        <v>0</v>
      </c>
      <c r="P136" s="178">
        <f>[3]B!AI847</f>
        <v>0</v>
      </c>
      <c r="Q136" s="178">
        <f>[3]B!AJ847</f>
        <v>0</v>
      </c>
      <c r="R136" s="179"/>
      <c r="S136" s="144">
        <f>[3]B!$AL$847</f>
        <v>0</v>
      </c>
    </row>
    <row r="137" spans="1:19" x14ac:dyDescent="0.2">
      <c r="A137" s="554" t="s">
        <v>215</v>
      </c>
      <c r="B137" s="181" t="s">
        <v>216</v>
      </c>
      <c r="C137" s="148">
        <f>[3]B!C877</f>
        <v>1584</v>
      </c>
      <c r="D137" s="148">
        <f>[3]B!D877</f>
        <v>1575</v>
      </c>
      <c r="E137" s="148">
        <f>[3]B!E877</f>
        <v>1573</v>
      </c>
      <c r="F137" s="148">
        <f>[3]B!F877</f>
        <v>2</v>
      </c>
      <c r="G137" s="148">
        <f>[3]B!G877</f>
        <v>9</v>
      </c>
      <c r="H137" s="182">
        <f>[3]B!AA877</f>
        <v>201</v>
      </c>
      <c r="I137" s="182">
        <f>[3]B!AB877</f>
        <v>246</v>
      </c>
      <c r="J137" s="182">
        <f>[3]B!AC877</f>
        <v>1137</v>
      </c>
      <c r="K137" s="182">
        <f>[3]B!AD877</f>
        <v>1</v>
      </c>
      <c r="L137" s="182">
        <f>[3]B!AE877</f>
        <v>0</v>
      </c>
      <c r="M137" s="182">
        <f>[3]B!AF877</f>
        <v>0</v>
      </c>
      <c r="N137" s="182">
        <f>[3]B!AG877</f>
        <v>0</v>
      </c>
      <c r="O137" s="182">
        <f>[3]B!AH877</f>
        <v>0</v>
      </c>
      <c r="P137" s="182">
        <f>[3]B!AI877</f>
        <v>6</v>
      </c>
      <c r="Q137" s="182">
        <f>[3]B!AJ877</f>
        <v>0</v>
      </c>
      <c r="R137" s="183"/>
      <c r="S137" s="144">
        <f>[3]B!$AL$877</f>
        <v>96033150</v>
      </c>
    </row>
    <row r="138" spans="1:19" x14ac:dyDescent="0.2">
      <c r="A138" s="588" t="s">
        <v>193</v>
      </c>
      <c r="B138" s="174" t="s">
        <v>217</v>
      </c>
      <c r="C138" s="184">
        <f>SUM(C139:C141)</f>
        <v>859</v>
      </c>
      <c r="D138" s="43">
        <f>SUM(D139:D141)</f>
        <v>842</v>
      </c>
      <c r="E138" s="185">
        <f t="shared" ref="E138:P138" si="3">SUM(E139:E141)</f>
        <v>842</v>
      </c>
      <c r="F138" s="186">
        <f t="shared" si="3"/>
        <v>0</v>
      </c>
      <c r="G138" s="187">
        <f t="shared" si="3"/>
        <v>17</v>
      </c>
      <c r="H138" s="188">
        <f t="shared" si="3"/>
        <v>121</v>
      </c>
      <c r="I138" s="189">
        <f t="shared" si="3"/>
        <v>584</v>
      </c>
      <c r="J138" s="190">
        <f t="shared" si="3"/>
        <v>154</v>
      </c>
      <c r="K138" s="188">
        <f t="shared" si="3"/>
        <v>0</v>
      </c>
      <c r="L138" s="189">
        <f t="shared" si="3"/>
        <v>0</v>
      </c>
      <c r="M138" s="190">
        <f t="shared" si="3"/>
        <v>0</v>
      </c>
      <c r="N138" s="190">
        <f>SUM(N139:N141)</f>
        <v>0</v>
      </c>
      <c r="O138" s="191">
        <f t="shared" si="3"/>
        <v>0</v>
      </c>
      <c r="P138" s="192">
        <f t="shared" si="3"/>
        <v>0</v>
      </c>
      <c r="Q138" s="193">
        <f>SUM(Q139:Q141)</f>
        <v>0</v>
      </c>
      <c r="R138" s="194">
        <f>SUM(R139:R142)</f>
        <v>0</v>
      </c>
      <c r="S138" s="144">
        <f>SUM(S139:S141)</f>
        <v>20289280</v>
      </c>
    </row>
    <row r="139" spans="1:19" x14ac:dyDescent="0.2">
      <c r="A139" s="588"/>
      <c r="B139" s="195" t="s">
        <v>218</v>
      </c>
      <c r="C139" s="137">
        <f>[3]B!C902-[3]B!C879-[3]B!C880</f>
        <v>787</v>
      </c>
      <c r="D139" s="137">
        <f>[3]B!D902-[3]B!D879-[3]B!D880</f>
        <v>771</v>
      </c>
      <c r="E139" s="137">
        <f>[3]B!E902-[3]B!E879-[3]B!E880</f>
        <v>771</v>
      </c>
      <c r="F139" s="137">
        <f>[3]B!F902-[3]B!F879-[3]B!F880</f>
        <v>0</v>
      </c>
      <c r="G139" s="137">
        <f>[3]B!G902-[3]B!G879-[3]B!G880</f>
        <v>16</v>
      </c>
      <c r="H139" s="175">
        <f>[3]B!AA902-[3]B!AA879-[3]B!AA880</f>
        <v>92</v>
      </c>
      <c r="I139" s="175">
        <f>[3]B!AB902-[3]B!AB879-[3]B!AB880</f>
        <v>572</v>
      </c>
      <c r="J139" s="175">
        <f>[3]B!AC902-[3]B!AC879-[3]B!AC880</f>
        <v>123</v>
      </c>
      <c r="K139" s="175">
        <f>[3]B!AD902-[3]B!AD879-[3]B!AD880</f>
        <v>0</v>
      </c>
      <c r="L139" s="175">
        <f>[3]B!AE902-[3]B!AE879-[3]B!AE880</f>
        <v>0</v>
      </c>
      <c r="M139" s="175">
        <f>[3]B!AF902-[3]B!AF879-[3]B!AF880</f>
        <v>0</v>
      </c>
      <c r="N139" s="175">
        <f>[3]B!AG902-[3]B!AG879-[3]B!AG880</f>
        <v>0</v>
      </c>
      <c r="O139" s="175">
        <f>[3]B!AH902-[3]B!AH879-[3]B!AH880</f>
        <v>0</v>
      </c>
      <c r="P139" s="175">
        <f>[3]B!AI902-[3]B!AI879-[3]B!AI880</f>
        <v>0</v>
      </c>
      <c r="Q139" s="175">
        <f>[3]B!AJ902-[3]B!AJ879-[3]B!AJ880</f>
        <v>0</v>
      </c>
      <c r="R139" s="176"/>
      <c r="S139" s="144">
        <f>[3]B!$AL$902-[3]B!$AL$879-[3]B!$AL$880</f>
        <v>18603740</v>
      </c>
    </row>
    <row r="140" spans="1:19" x14ac:dyDescent="0.2">
      <c r="A140" s="588"/>
      <c r="B140" s="195" t="s">
        <v>219</v>
      </c>
      <c r="C140" s="142">
        <f>[3]B!C879</f>
        <v>0</v>
      </c>
      <c r="D140" s="142">
        <f>[3]B!D879</f>
        <v>0</v>
      </c>
      <c r="E140" s="142">
        <f>[3]B!E879</f>
        <v>0</v>
      </c>
      <c r="F140" s="142">
        <f>[3]B!F879</f>
        <v>0</v>
      </c>
      <c r="G140" s="142">
        <f>[3]B!G879</f>
        <v>0</v>
      </c>
      <c r="H140" s="178">
        <f>[3]B!AA879</f>
        <v>0</v>
      </c>
      <c r="I140" s="178">
        <f>[3]B!AB879</f>
        <v>0</v>
      </c>
      <c r="J140" s="178">
        <f>[3]B!AC879</f>
        <v>0</v>
      </c>
      <c r="K140" s="178">
        <f>[3]B!AD879</f>
        <v>0</v>
      </c>
      <c r="L140" s="178">
        <f>[3]B!AE879</f>
        <v>0</v>
      </c>
      <c r="M140" s="178">
        <f>[3]B!AF879</f>
        <v>0</v>
      </c>
      <c r="N140" s="178">
        <f>[3]B!AG879</f>
        <v>0</v>
      </c>
      <c r="O140" s="178">
        <f>[3]B!AH879</f>
        <v>0</v>
      </c>
      <c r="P140" s="178">
        <f>[3]B!AI879</f>
        <v>0</v>
      </c>
      <c r="Q140" s="178">
        <f>[3]B!AJ879</f>
        <v>0</v>
      </c>
      <c r="R140" s="179"/>
      <c r="S140" s="144">
        <f>[3]B!$AL$879</f>
        <v>0</v>
      </c>
    </row>
    <row r="141" spans="1:19" x14ac:dyDescent="0.2">
      <c r="A141" s="588"/>
      <c r="B141" s="196" t="s">
        <v>220</v>
      </c>
      <c r="C141" s="148">
        <f>[3]B!C880</f>
        <v>72</v>
      </c>
      <c r="D141" s="148">
        <f>[3]B!D880</f>
        <v>71</v>
      </c>
      <c r="E141" s="148">
        <f>[3]B!E880</f>
        <v>71</v>
      </c>
      <c r="F141" s="148">
        <f>[3]B!F880</f>
        <v>0</v>
      </c>
      <c r="G141" s="148">
        <f>[3]B!G880</f>
        <v>1</v>
      </c>
      <c r="H141" s="182">
        <f>[3]B!AA880</f>
        <v>29</v>
      </c>
      <c r="I141" s="182">
        <f>[3]B!AB880</f>
        <v>12</v>
      </c>
      <c r="J141" s="182">
        <f>[3]B!AC880</f>
        <v>31</v>
      </c>
      <c r="K141" s="182">
        <f>[3]B!AD880</f>
        <v>0</v>
      </c>
      <c r="L141" s="182">
        <f>[3]B!AE880</f>
        <v>0</v>
      </c>
      <c r="M141" s="182">
        <f>[3]B!AF880</f>
        <v>0</v>
      </c>
      <c r="N141" s="182">
        <f>[3]B!AG880</f>
        <v>0</v>
      </c>
      <c r="O141" s="182">
        <f>[3]B!AH880</f>
        <v>0</v>
      </c>
      <c r="P141" s="182">
        <f>[3]B!AI880</f>
        <v>0</v>
      </c>
      <c r="Q141" s="182">
        <f>[3]B!AJ880</f>
        <v>0</v>
      </c>
      <c r="R141" s="183"/>
      <c r="S141" s="144">
        <f>[3]B!$AL$880</f>
        <v>1685540</v>
      </c>
    </row>
    <row r="142" spans="1:19" x14ac:dyDescent="0.2">
      <c r="A142" s="135" t="s">
        <v>195</v>
      </c>
      <c r="B142" s="197" t="s">
        <v>221</v>
      </c>
      <c r="C142" s="198">
        <f>[3]B!C944</f>
        <v>0</v>
      </c>
      <c r="D142" s="198">
        <f>[3]B!D944</f>
        <v>0</v>
      </c>
      <c r="E142" s="198">
        <f>[3]B!E944</f>
        <v>0</v>
      </c>
      <c r="F142" s="198">
        <f>[3]B!F944</f>
        <v>0</v>
      </c>
      <c r="G142" s="198">
        <f>[3]B!G944</f>
        <v>0</v>
      </c>
      <c r="H142" s="199">
        <f>[3]B!AA944</f>
        <v>0</v>
      </c>
      <c r="I142" s="199">
        <f>[3]B!AB944</f>
        <v>0</v>
      </c>
      <c r="J142" s="199">
        <f>[3]B!AC944</f>
        <v>0</v>
      </c>
      <c r="K142" s="199">
        <f>[3]B!AD944</f>
        <v>0</v>
      </c>
      <c r="L142" s="199">
        <f>[3]B!AE944</f>
        <v>0</v>
      </c>
      <c r="M142" s="199">
        <f>[3]B!AF944</f>
        <v>0</v>
      </c>
      <c r="N142" s="199">
        <f>[3]B!AG944</f>
        <v>0</v>
      </c>
      <c r="O142" s="199">
        <f>[3]B!AH944</f>
        <v>0</v>
      </c>
      <c r="P142" s="199">
        <f>[3]B!AI944</f>
        <v>12</v>
      </c>
      <c r="Q142" s="199">
        <f>[3]B!AJ944</f>
        <v>0</v>
      </c>
      <c r="R142" s="200"/>
      <c r="S142" s="144">
        <f>[3]B!$AL$944</f>
        <v>0</v>
      </c>
    </row>
    <row r="143" spans="1:19" s="203" customFormat="1" x14ac:dyDescent="0.2">
      <c r="A143" s="146"/>
      <c r="B143" s="201" t="s">
        <v>222</v>
      </c>
      <c r="C143" s="148">
        <f>[3]B!C988</f>
        <v>0</v>
      </c>
      <c r="D143" s="148">
        <f>[3]B!D988</f>
        <v>0</v>
      </c>
      <c r="E143" s="148">
        <f>[3]B!E988</f>
        <v>0</v>
      </c>
      <c r="F143" s="148">
        <f>[3]B!F988</f>
        <v>0</v>
      </c>
      <c r="G143" s="148">
        <f>[3]B!G988</f>
        <v>0</v>
      </c>
      <c r="H143" s="182">
        <f>[3]B!AA988</f>
        <v>0</v>
      </c>
      <c r="I143" s="182">
        <f>[3]B!AB988</f>
        <v>0</v>
      </c>
      <c r="J143" s="182">
        <f>[3]B!AC988</f>
        <v>0</v>
      </c>
      <c r="K143" s="182">
        <f>[3]B!AD988</f>
        <v>0</v>
      </c>
      <c r="L143" s="182">
        <f>[3]B!AE988</f>
        <v>0</v>
      </c>
      <c r="M143" s="182">
        <f>[3]B!AF988</f>
        <v>0</v>
      </c>
      <c r="N143" s="182">
        <f>[3]B!AG988</f>
        <v>0</v>
      </c>
      <c r="O143" s="182">
        <f>[3]B!AH988</f>
        <v>0</v>
      </c>
      <c r="P143" s="182">
        <f>[3]B!AI988</f>
        <v>0</v>
      </c>
      <c r="Q143" s="182">
        <f>[3]B!AJ988</f>
        <v>0</v>
      </c>
      <c r="R143" s="149"/>
      <c r="S143" s="202"/>
    </row>
    <row r="144" spans="1:19" s="203" customFormat="1" x14ac:dyDescent="0.2">
      <c r="A144" s="589" t="s">
        <v>223</v>
      </c>
      <c r="B144" s="590"/>
      <c r="C144" s="137">
        <f>[3]B!C671</f>
        <v>6312</v>
      </c>
      <c r="D144" s="137">
        <f>[3]B!D671</f>
        <v>6253</v>
      </c>
      <c r="E144" s="137">
        <f>[3]B!E671</f>
        <v>6156</v>
      </c>
      <c r="F144" s="137">
        <f>[3]B!F671</f>
        <v>97</v>
      </c>
      <c r="G144" s="137">
        <f>[3]B!G671</f>
        <v>59</v>
      </c>
      <c r="H144" s="175">
        <f>[3]B!AA671</f>
        <v>3347</v>
      </c>
      <c r="I144" s="175">
        <f>[3]B!AB671</f>
        <v>1766</v>
      </c>
      <c r="J144" s="175">
        <f>[3]B!AC671</f>
        <v>1199</v>
      </c>
      <c r="K144" s="175">
        <f>[3]B!AD671</f>
        <v>0</v>
      </c>
      <c r="L144" s="175">
        <f>[3]B!AE671</f>
        <v>0</v>
      </c>
      <c r="M144" s="175">
        <f>[3]B!AF671</f>
        <v>0</v>
      </c>
      <c r="N144" s="175">
        <f>[3]B!AG671</f>
        <v>0</v>
      </c>
      <c r="O144" s="175">
        <f>[3]B!AH671</f>
        <v>0</v>
      </c>
      <c r="P144" s="175">
        <f>[3]B!AI671</f>
        <v>0</v>
      </c>
      <c r="Q144" s="175">
        <f>[3]B!AJ671</f>
        <v>0</v>
      </c>
      <c r="R144" s="138"/>
      <c r="S144" s="202"/>
    </row>
    <row r="145" spans="1:24" s="3" customFormat="1" x14ac:dyDescent="0.2">
      <c r="A145" s="591" t="s">
        <v>224</v>
      </c>
      <c r="B145" s="592"/>
      <c r="C145" s="204">
        <f>[3]B!C1240</f>
        <v>0</v>
      </c>
      <c r="D145" s="204">
        <f>[3]B!D1240</f>
        <v>0</v>
      </c>
      <c r="E145" s="204">
        <f>[3]B!E1240</f>
        <v>0</v>
      </c>
      <c r="F145" s="204">
        <f>[3]B!F1240</f>
        <v>0</v>
      </c>
      <c r="G145" s="204">
        <f>[3]B!G1240</f>
        <v>0</v>
      </c>
      <c r="H145" s="205">
        <f>[3]B!AA1240</f>
        <v>0</v>
      </c>
      <c r="I145" s="205">
        <f>[3]B!AB1240</f>
        <v>0</v>
      </c>
      <c r="J145" s="205">
        <f>[3]B!AC1240</f>
        <v>0</v>
      </c>
      <c r="K145" s="205">
        <f>[3]B!AD1240</f>
        <v>0</v>
      </c>
      <c r="L145" s="205">
        <f>[3]B!AE1240</f>
        <v>0</v>
      </c>
      <c r="M145" s="205">
        <f>[3]B!AF1240</f>
        <v>0</v>
      </c>
      <c r="N145" s="205">
        <f>[3]B!AG1240</f>
        <v>0</v>
      </c>
      <c r="O145" s="205">
        <f>[3]B!AH1240</f>
        <v>0</v>
      </c>
      <c r="P145" s="205">
        <f>[3]B!AI1240</f>
        <v>1403</v>
      </c>
      <c r="Q145" s="205">
        <f>[3]B!AJ1240</f>
        <v>0</v>
      </c>
      <c r="R145" s="206"/>
      <c r="S145" s="207">
        <f>[3]B!$AL$1240</f>
        <v>0</v>
      </c>
      <c r="T145" s="106"/>
    </row>
    <row r="146" spans="1:24" x14ac:dyDescent="0.2">
      <c r="A146" s="3" t="s">
        <v>225</v>
      </c>
      <c r="C146" s="4"/>
      <c r="R146" s="208"/>
      <c r="U146" s="209"/>
    </row>
    <row r="147" spans="1:24" ht="14.25" customHeight="1" x14ac:dyDescent="0.2">
      <c r="A147" s="637" t="s">
        <v>226</v>
      </c>
      <c r="B147" s="638"/>
      <c r="C147" s="581" t="s">
        <v>157</v>
      </c>
      <c r="D147" s="613" t="s">
        <v>227</v>
      </c>
      <c r="E147" s="614"/>
      <c r="F147" s="614"/>
      <c r="G147" s="630"/>
      <c r="H147" s="631" t="s">
        <v>169</v>
      </c>
      <c r="I147" s="631"/>
      <c r="J147" s="632"/>
      <c r="K147" s="633" t="s">
        <v>170</v>
      </c>
      <c r="L147" s="633"/>
      <c r="M147" s="633"/>
      <c r="N147" s="621" t="s">
        <v>171</v>
      </c>
      <c r="O147" s="750" t="s">
        <v>172</v>
      </c>
      <c r="P147" s="751"/>
      <c r="Q147" s="593" t="s">
        <v>173</v>
      </c>
      <c r="R147" s="629" t="s">
        <v>7</v>
      </c>
      <c r="U147" s="209"/>
    </row>
    <row r="148" spans="1:24" ht="14.25" customHeight="1" x14ac:dyDescent="0.2">
      <c r="A148" s="637"/>
      <c r="B148" s="638"/>
      <c r="C148" s="582"/>
      <c r="D148" s="599" t="s">
        <v>175</v>
      </c>
      <c r="E148" s="613" t="s">
        <v>176</v>
      </c>
      <c r="F148" s="630"/>
      <c r="G148" s="599" t="s">
        <v>177</v>
      </c>
      <c r="H148" s="605" t="s">
        <v>178</v>
      </c>
      <c r="I148" s="607" t="s">
        <v>179</v>
      </c>
      <c r="J148" s="609" t="s">
        <v>180</v>
      </c>
      <c r="K148" s="611" t="s">
        <v>181</v>
      </c>
      <c r="L148" s="612" t="s">
        <v>182</v>
      </c>
      <c r="M148" s="626" t="s">
        <v>183</v>
      </c>
      <c r="N148" s="622"/>
      <c r="O148" s="752" t="s">
        <v>184</v>
      </c>
      <c r="P148" s="753" t="s">
        <v>185</v>
      </c>
      <c r="Q148" s="594"/>
      <c r="R148" s="629"/>
      <c r="U148" s="209"/>
    </row>
    <row r="149" spans="1:24" x14ac:dyDescent="0.2">
      <c r="A149" s="637"/>
      <c r="B149" s="638"/>
      <c r="C149" s="583"/>
      <c r="D149" s="600"/>
      <c r="E149" s="210" t="s">
        <v>186</v>
      </c>
      <c r="F149" s="131" t="s">
        <v>187</v>
      </c>
      <c r="G149" s="600"/>
      <c r="H149" s="606"/>
      <c r="I149" s="608"/>
      <c r="J149" s="610"/>
      <c r="K149" s="611"/>
      <c r="L149" s="612"/>
      <c r="M149" s="626"/>
      <c r="N149" s="623"/>
      <c r="O149" s="752"/>
      <c r="P149" s="753"/>
      <c r="Q149" s="595"/>
      <c r="R149" s="629"/>
      <c r="U149" s="209"/>
    </row>
    <row r="150" spans="1:24" x14ac:dyDescent="0.2">
      <c r="A150" s="640" t="s">
        <v>228</v>
      </c>
      <c r="B150" s="641"/>
      <c r="C150" s="211">
        <f>+[3]B!C997+[3]B!C1005+[3]B!C1014+[3]B!C1024+[3]B!C1031+[3]B!C1035+[3]B!C1039+[3]B!C1043+[3]B!C1051+[3]B!C1054+[3]B!C1057</f>
        <v>0</v>
      </c>
      <c r="D150" s="212">
        <f>+[3]B!D997+[3]B!D1005+[3]B!D1014+[3]B!D1024+[3]B!D1031+[3]B!D1035+[3]B!D1039+[3]B!D1043+[3]B!D1051+[3]B!D1054+[3]B!D1057</f>
        <v>0</v>
      </c>
      <c r="E150" s="212">
        <f>+[3]B!E997+[3]B!E1005+[3]B!E1014+[3]B!E1024+[3]B!E1031+[3]B!E1035+[3]B!E1039+[3]B!E1043+[3]B!E1051+[3]B!E1054+[3]B!E1057</f>
        <v>0</v>
      </c>
      <c r="F150" s="212">
        <f>+[3]B!F997+[3]B!F1005+[3]B!F1014+[3]B!F1024+[3]B!F1031+[3]B!F1035+[3]B!F1039+[3]B!F1043+[3]B!F1051+[3]B!F1054+[3]B!F1057</f>
        <v>0</v>
      </c>
      <c r="G150" s="212">
        <f>+[3]B!G997+[3]B!G1005+[3]B!G1014+[3]B!G1024+[3]B!G1031+[3]B!G1035+[3]B!G1039+[3]B!G1043+[3]B!G1051+[3]B!G1054+[3]B!G1057</f>
        <v>0</v>
      </c>
      <c r="H150" s="212">
        <f>+[3]B!AA997+[3]B!AA1005+[3]B!AA1014+[3]B!AA1024+[3]B!AA1031+[3]B!AA1035+[3]B!AA1039+[3]B!AA1043+[3]B!AA1051+[3]B!AA1054+[3]B!AA1057</f>
        <v>0</v>
      </c>
      <c r="I150" s="212">
        <f>+[3]B!AB997+[3]B!AB1005+[3]B!AB1014+[3]B!AB1024+[3]B!AB1031+[3]B!AB1035+[3]B!AB1039+[3]B!AB1043+[3]B!AB1051+[3]B!AB1054+[3]B!AB1057</f>
        <v>0</v>
      </c>
      <c r="J150" s="212">
        <f>+[3]B!AC997+[3]B!AC1005+[3]B!AC1014+[3]B!AC1024+[3]B!AC1031+[3]B!AC1035+[3]B!AC1039+[3]B!AC1043+[3]B!AC1051+[3]B!AC1054+[3]B!AC1057</f>
        <v>0</v>
      </c>
      <c r="K150" s="212">
        <f>+[3]B!AD997+[3]B!AD1005+[3]B!AD1014+[3]B!AD1024+[3]B!AD1031+[3]B!AD1035+[3]B!AD1039+[3]B!AD1043+[3]B!AD1051+[3]B!AD1054+[3]B!AD1057</f>
        <v>0</v>
      </c>
      <c r="L150" s="212">
        <f>+[3]B!AE997+[3]B!AE1005+[3]B!AE1014+[3]B!AE1024+[3]B!AE1031+[3]B!AE1035+[3]B!AE1039+[3]B!AE1043+[3]B!AE1051+[3]B!AE1054+[3]B!AE1057</f>
        <v>0</v>
      </c>
      <c r="M150" s="212">
        <f>+[3]B!AF997+[3]B!AF1005+[3]B!AF1014+[3]B!AF1024+[3]B!AF1031+[3]B!AF1035+[3]B!AF1039+[3]B!AF1043+[3]B!AF1051+[3]B!AF1054+[3]B!AF1057</f>
        <v>0</v>
      </c>
      <c r="N150" s="212">
        <f>+[3]B!AG997+[3]B!AG1005+[3]B!AG1014+[3]B!AG1024+[3]B!AG1031+[3]B!AG1035+[3]B!AG1039+[3]B!AG1043+[3]B!AG1051+[3]B!AG1054+[3]B!AG1057</f>
        <v>0</v>
      </c>
      <c r="O150" s="212">
        <f>+[3]B!AH997+[3]B!AH1005+[3]B!AH1014+[3]B!AH1024+[3]B!AH1031+[3]B!AH1035+[3]B!AH1039+[3]B!AH1043+[3]B!AH1051+[3]B!AH1054+[3]B!AH1057</f>
        <v>0</v>
      </c>
      <c r="P150" s="212">
        <f>+[3]B!AI997+[3]B!AI1005+[3]B!AI1014+[3]B!AI1024+[3]B!AI1031+[3]B!AI1035+[3]B!AI1039+[3]B!AI1043+[3]B!AI1051+[3]B!AI1054+[3]B!AI1057</f>
        <v>49</v>
      </c>
      <c r="Q150" s="212">
        <f>+[3]B!AJ997+[3]B!AJ1005+[3]B!AJ1014+[3]B!AJ1024+[3]B!AJ1031+[3]B!AJ1035+[3]B!AJ1039+[3]B!AJ1043+[3]B!AJ1051+[3]B!AJ1054+[3]B!AJ1057</f>
        <v>0</v>
      </c>
      <c r="R150" s="213">
        <f>+[3]B!AL997+[3]B!AL1005+[3]B!AL1014+[3]B!AL1024+[3]B!AL1031+[3]B!AL1035+[3]B!AL1039+[3]B!AL1043+[3]B!AL1051+[3]B!AL1054+[3]B!AL1057</f>
        <v>0</v>
      </c>
      <c r="U150" s="209"/>
    </row>
    <row r="151" spans="1:24" x14ac:dyDescent="0.2">
      <c r="A151" s="642" t="s">
        <v>229</v>
      </c>
      <c r="B151" s="643"/>
      <c r="C151" s="214">
        <f>[3]B!C1071</f>
        <v>0</v>
      </c>
      <c r="D151" s="215">
        <f>[3]B!D1071</f>
        <v>0</v>
      </c>
      <c r="E151" s="215">
        <f>[3]B!E1071</f>
        <v>0</v>
      </c>
      <c r="F151" s="215">
        <f>[3]B!F1071</f>
        <v>0</v>
      </c>
      <c r="G151" s="215">
        <f>[3]B!G1071</f>
        <v>0</v>
      </c>
      <c r="H151" s="215">
        <f>[3]B!AA1071</f>
        <v>0</v>
      </c>
      <c r="I151" s="215">
        <f>[3]B!AB1071</f>
        <v>0</v>
      </c>
      <c r="J151" s="215">
        <f>[3]B!AC1071</f>
        <v>0</v>
      </c>
      <c r="K151" s="215">
        <f>[3]B!AD1071</f>
        <v>0</v>
      </c>
      <c r="L151" s="215">
        <f>[3]B!AE1071</f>
        <v>0</v>
      </c>
      <c r="M151" s="215">
        <f>[3]B!AF1071</f>
        <v>0</v>
      </c>
      <c r="N151" s="215">
        <f>[3]B!AG1071</f>
        <v>0</v>
      </c>
      <c r="O151" s="215">
        <f>[3]B!AH1071</f>
        <v>0</v>
      </c>
      <c r="P151" s="215">
        <f>[3]B!AI1071</f>
        <v>0</v>
      </c>
      <c r="Q151" s="215">
        <f>[3]B!AJ1071</f>
        <v>0</v>
      </c>
      <c r="R151" s="216">
        <f>[3]B!AL1071</f>
        <v>0</v>
      </c>
      <c r="U151" s="209"/>
    </row>
    <row r="152" spans="1:24" x14ac:dyDescent="0.2">
      <c r="A152" s="634" t="s">
        <v>230</v>
      </c>
      <c r="B152" s="635"/>
      <c r="C152" s="217">
        <f>[3]B!C1081</f>
        <v>0</v>
      </c>
      <c r="D152" s="218">
        <f>[3]B!D1081</f>
        <v>0</v>
      </c>
      <c r="E152" s="218">
        <f>[3]B!E1081</f>
        <v>0</v>
      </c>
      <c r="F152" s="218">
        <f>[3]B!F1081</f>
        <v>0</v>
      </c>
      <c r="G152" s="218">
        <f>[3]B!G1081</f>
        <v>0</v>
      </c>
      <c r="H152" s="218">
        <f>[3]B!AA1081</f>
        <v>0</v>
      </c>
      <c r="I152" s="218">
        <f>[3]B!AB1081</f>
        <v>0</v>
      </c>
      <c r="J152" s="218">
        <f>[3]B!AC1081</f>
        <v>0</v>
      </c>
      <c r="K152" s="218">
        <f>[3]B!AD1081</f>
        <v>0</v>
      </c>
      <c r="L152" s="218">
        <f>[3]B!AE1081</f>
        <v>0</v>
      </c>
      <c r="M152" s="218">
        <f>[3]B!AF1081</f>
        <v>0</v>
      </c>
      <c r="N152" s="218">
        <f>[3]B!AG1081</f>
        <v>0</v>
      </c>
      <c r="O152" s="218">
        <f>[3]B!AH1081</f>
        <v>0</v>
      </c>
      <c r="P152" s="218">
        <f>[3]B!AI1081</f>
        <v>0</v>
      </c>
      <c r="Q152" s="218">
        <f>[3]B!AJ1081</f>
        <v>0</v>
      </c>
      <c r="R152" s="219">
        <f>[3]B!AL1081</f>
        <v>0</v>
      </c>
      <c r="U152" s="209"/>
    </row>
    <row r="153" spans="1:24" x14ac:dyDescent="0.2">
      <c r="A153" s="634" t="s">
        <v>231</v>
      </c>
      <c r="B153" s="635"/>
      <c r="C153" s="217">
        <f>[3]B!C1101</f>
        <v>0</v>
      </c>
      <c r="D153" s="218">
        <f>[3]B!D1101</f>
        <v>0</v>
      </c>
      <c r="E153" s="218">
        <f>[3]B!E1101</f>
        <v>0</v>
      </c>
      <c r="F153" s="218">
        <f>[3]B!F1101</f>
        <v>0</v>
      </c>
      <c r="G153" s="218">
        <f>[3]B!G1101</f>
        <v>0</v>
      </c>
      <c r="H153" s="218">
        <f>[3]B!AA1101</f>
        <v>0</v>
      </c>
      <c r="I153" s="218">
        <f>[3]B!AB1101</f>
        <v>0</v>
      </c>
      <c r="J153" s="218">
        <f>[3]B!AC1101</f>
        <v>0</v>
      </c>
      <c r="K153" s="218">
        <f>[3]B!AD1101</f>
        <v>0</v>
      </c>
      <c r="L153" s="218">
        <f>[3]B!AE1101</f>
        <v>0</v>
      </c>
      <c r="M153" s="218">
        <f>[3]B!AF1101</f>
        <v>0</v>
      </c>
      <c r="N153" s="218">
        <f>[3]B!AG1101</f>
        <v>0</v>
      </c>
      <c r="O153" s="218">
        <f>[3]B!AH1101</f>
        <v>0</v>
      </c>
      <c r="P153" s="218">
        <f>[3]B!AI1101</f>
        <v>0</v>
      </c>
      <c r="Q153" s="218">
        <f>[3]B!AJ1101</f>
        <v>0</v>
      </c>
      <c r="R153" s="219">
        <f>[3]B!AL1101</f>
        <v>0</v>
      </c>
      <c r="U153" s="209"/>
    </row>
    <row r="154" spans="1:24" x14ac:dyDescent="0.2">
      <c r="A154" s="634" t="s">
        <v>232</v>
      </c>
      <c r="B154" s="635"/>
      <c r="C154" s="220">
        <f>[3]B!C1104</f>
        <v>0</v>
      </c>
      <c r="D154" s="221">
        <f>[3]B!D1104</f>
        <v>0</v>
      </c>
      <c r="E154" s="221">
        <f>[3]B!E1104</f>
        <v>0</v>
      </c>
      <c r="F154" s="221">
        <f>[3]B!F1104</f>
        <v>0</v>
      </c>
      <c r="G154" s="221">
        <f>[3]B!G1104</f>
        <v>0</v>
      </c>
      <c r="H154" s="221">
        <f>[3]B!AA1104</f>
        <v>0</v>
      </c>
      <c r="I154" s="221">
        <f>[3]B!AB1104</f>
        <v>0</v>
      </c>
      <c r="J154" s="221">
        <f>[3]B!AC1104</f>
        <v>0</v>
      </c>
      <c r="K154" s="221">
        <f>[3]B!AD1104</f>
        <v>0</v>
      </c>
      <c r="L154" s="221">
        <f>[3]B!AE1104</f>
        <v>0</v>
      </c>
      <c r="M154" s="221">
        <f>[3]B!AF1104</f>
        <v>0</v>
      </c>
      <c r="N154" s="221">
        <f>[3]B!AG1104</f>
        <v>0</v>
      </c>
      <c r="O154" s="221">
        <f>[3]B!AH1104</f>
        <v>0</v>
      </c>
      <c r="P154" s="221">
        <f>[3]B!AI1104</f>
        <v>0</v>
      </c>
      <c r="Q154" s="221">
        <f>[3]B!AJ1104</f>
        <v>0</v>
      </c>
      <c r="R154" s="219">
        <f>[3]B!AL1104</f>
        <v>0</v>
      </c>
      <c r="U154" s="209"/>
    </row>
    <row r="155" spans="1:24" x14ac:dyDescent="0.2">
      <c r="A155" s="584" t="s">
        <v>79</v>
      </c>
      <c r="B155" s="636"/>
      <c r="C155" s="222">
        <f>SUM(C150+C151+C152+C153+C154)</f>
        <v>0</v>
      </c>
      <c r="D155" s="222">
        <f>SUM(D150+D151+D152+D153+D154)</f>
        <v>0</v>
      </c>
      <c r="E155" s="222">
        <f>SUM(E150+E151+E152+E153+E154)</f>
        <v>0</v>
      </c>
      <c r="F155" s="222">
        <f t="shared" ref="F155:Q155" si="4">SUM(F150+F151+F152+F153+F154)</f>
        <v>0</v>
      </c>
      <c r="G155" s="222">
        <f t="shared" si="4"/>
        <v>0</v>
      </c>
      <c r="H155" s="222">
        <f t="shared" si="4"/>
        <v>0</v>
      </c>
      <c r="I155" s="222">
        <f t="shared" si="4"/>
        <v>0</v>
      </c>
      <c r="J155" s="222">
        <f t="shared" si="4"/>
        <v>0</v>
      </c>
      <c r="K155" s="222">
        <f t="shared" si="4"/>
        <v>0</v>
      </c>
      <c r="L155" s="222">
        <f t="shared" si="4"/>
        <v>0</v>
      </c>
      <c r="M155" s="222">
        <f t="shared" si="4"/>
        <v>0</v>
      </c>
      <c r="N155" s="222">
        <f t="shared" si="4"/>
        <v>0</v>
      </c>
      <c r="O155" s="222">
        <f t="shared" si="4"/>
        <v>0</v>
      </c>
      <c r="P155" s="222">
        <f t="shared" si="4"/>
        <v>49</v>
      </c>
      <c r="Q155" s="222">
        <f t="shared" si="4"/>
        <v>0</v>
      </c>
      <c r="R155" s="222">
        <f>SUM(R150+R151+R152+R153+R154)</f>
        <v>0</v>
      </c>
      <c r="U155" s="209"/>
    </row>
    <row r="156" spans="1:24" s="102" customFormat="1" x14ac:dyDescent="0.2">
      <c r="A156" s="96" t="s">
        <v>233</v>
      </c>
      <c r="B156" s="223"/>
      <c r="C156" s="223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7"/>
      <c r="P156" s="387"/>
      <c r="Q156" s="387"/>
      <c r="R156" s="387"/>
      <c r="S156" s="5"/>
      <c r="T156" s="5"/>
      <c r="X156" s="5"/>
    </row>
    <row r="157" spans="1:24" ht="14.25" customHeight="1" x14ac:dyDescent="0.2">
      <c r="A157" s="637" t="s">
        <v>234</v>
      </c>
      <c r="B157" s="638"/>
      <c r="C157" s="581" t="s">
        <v>157</v>
      </c>
      <c r="D157" s="639" t="s">
        <v>227</v>
      </c>
      <c r="E157" s="639"/>
      <c r="F157" s="639"/>
      <c r="G157" s="639"/>
      <c r="H157" s="631" t="s">
        <v>169</v>
      </c>
      <c r="I157" s="631"/>
      <c r="J157" s="632"/>
      <c r="K157" s="633" t="s">
        <v>170</v>
      </c>
      <c r="L157" s="633"/>
      <c r="M157" s="633"/>
      <c r="N157" s="621" t="s">
        <v>171</v>
      </c>
      <c r="O157" s="750" t="s">
        <v>172</v>
      </c>
      <c r="P157" s="751"/>
      <c r="Q157" s="593" t="s">
        <v>173</v>
      </c>
      <c r="R157" s="629" t="s">
        <v>7</v>
      </c>
    </row>
    <row r="158" spans="1:24" ht="14.25" customHeight="1" x14ac:dyDescent="0.2">
      <c r="A158" s="637"/>
      <c r="B158" s="638"/>
      <c r="C158" s="582"/>
      <c r="D158" s="644" t="s">
        <v>235</v>
      </c>
      <c r="E158" s="646" t="s">
        <v>176</v>
      </c>
      <c r="F158" s="602"/>
      <c r="G158" s="647" t="s">
        <v>236</v>
      </c>
      <c r="H158" s="605" t="s">
        <v>178</v>
      </c>
      <c r="I158" s="607" t="s">
        <v>179</v>
      </c>
      <c r="J158" s="609" t="s">
        <v>180</v>
      </c>
      <c r="K158" s="611" t="s">
        <v>181</v>
      </c>
      <c r="L158" s="612" t="s">
        <v>182</v>
      </c>
      <c r="M158" s="626" t="s">
        <v>183</v>
      </c>
      <c r="N158" s="622"/>
      <c r="O158" s="752" t="s">
        <v>184</v>
      </c>
      <c r="P158" s="753" t="s">
        <v>185</v>
      </c>
      <c r="Q158" s="594"/>
      <c r="R158" s="629"/>
      <c r="S158" s="225"/>
      <c r="T158" s="102"/>
    </row>
    <row r="159" spans="1:24" x14ac:dyDescent="0.2">
      <c r="A159" s="637"/>
      <c r="B159" s="638"/>
      <c r="C159" s="583"/>
      <c r="D159" s="645"/>
      <c r="E159" s="210" t="s">
        <v>186</v>
      </c>
      <c r="F159" s="131" t="s">
        <v>187</v>
      </c>
      <c r="G159" s="648"/>
      <c r="H159" s="606"/>
      <c r="I159" s="608"/>
      <c r="J159" s="610"/>
      <c r="K159" s="611"/>
      <c r="L159" s="612"/>
      <c r="M159" s="626"/>
      <c r="N159" s="623"/>
      <c r="O159" s="752"/>
      <c r="P159" s="753"/>
      <c r="Q159" s="595"/>
      <c r="R159" s="629"/>
      <c r="S159" s="208"/>
    </row>
    <row r="160" spans="1:24" x14ac:dyDescent="0.2">
      <c r="A160" s="388">
        <v>1901023</v>
      </c>
      <c r="B160" s="389" t="s">
        <v>237</v>
      </c>
      <c r="C160" s="390">
        <f>[3]B!C2470</f>
        <v>58</v>
      </c>
      <c r="D160" s="390">
        <f>[3]B!D2470</f>
        <v>58</v>
      </c>
      <c r="E160" s="391">
        <f>[3]B!E2470</f>
        <v>58</v>
      </c>
      <c r="F160" s="391">
        <f>[3]B!F2470</f>
        <v>0</v>
      </c>
      <c r="G160" s="391">
        <f>[3]B!G2470</f>
        <v>0</v>
      </c>
      <c r="H160" s="392">
        <f>[3]B!AA2470</f>
        <v>58</v>
      </c>
      <c r="I160" s="392">
        <f>[3]B!AB2470</f>
        <v>0</v>
      </c>
      <c r="J160" s="392">
        <f>[3]B!AC2470</f>
        <v>0</v>
      </c>
      <c r="K160" s="392">
        <f>[3]B!AD2470</f>
        <v>0</v>
      </c>
      <c r="L160" s="392">
        <f>[3]B!AE2470</f>
        <v>0</v>
      </c>
      <c r="M160" s="392">
        <f>[3]B!AF2470</f>
        <v>0</v>
      </c>
      <c r="N160" s="392">
        <f>[3]B!AG2470</f>
        <v>0</v>
      </c>
      <c r="O160" s="392">
        <f>[3]B!AH2470</f>
        <v>0</v>
      </c>
      <c r="P160" s="392">
        <f>[3]B!AI2470</f>
        <v>0</v>
      </c>
      <c r="Q160" s="392">
        <f>[3]B!AJ2470</f>
        <v>0</v>
      </c>
      <c r="R160" s="44">
        <f>[3]B!AL2470</f>
        <v>3074000</v>
      </c>
    </row>
    <row r="161" spans="1:22" x14ac:dyDescent="0.2">
      <c r="A161" s="393">
        <v>1901024</v>
      </c>
      <c r="B161" s="394" t="s">
        <v>238</v>
      </c>
      <c r="C161" s="390">
        <f>[3]B!C2471</f>
        <v>0</v>
      </c>
      <c r="D161" s="390">
        <f>[3]B!D2471</f>
        <v>0</v>
      </c>
      <c r="E161" s="391">
        <f>[3]B!E2471</f>
        <v>0</v>
      </c>
      <c r="F161" s="391">
        <f>[3]B!F2471</f>
        <v>0</v>
      </c>
      <c r="G161" s="391">
        <f>[3]B!G2471</f>
        <v>0</v>
      </c>
      <c r="H161" s="392">
        <f>[3]B!AA2471</f>
        <v>0</v>
      </c>
      <c r="I161" s="392">
        <f>[3]B!AB2471</f>
        <v>0</v>
      </c>
      <c r="J161" s="392">
        <f>[3]B!AC2471</f>
        <v>0</v>
      </c>
      <c r="K161" s="392">
        <f>[3]B!AD2471</f>
        <v>0</v>
      </c>
      <c r="L161" s="392">
        <f>[3]B!AE2471</f>
        <v>0</v>
      </c>
      <c r="M161" s="392">
        <f>[3]B!AF2471</f>
        <v>0</v>
      </c>
      <c r="N161" s="392">
        <f>[3]B!AG2471</f>
        <v>0</v>
      </c>
      <c r="O161" s="392">
        <f>[3]B!AH2471</f>
        <v>0</v>
      </c>
      <c r="P161" s="392">
        <f>[3]B!AI2471</f>
        <v>0</v>
      </c>
      <c r="Q161" s="392">
        <f>[3]B!AJ2471</f>
        <v>0</v>
      </c>
      <c r="R161" s="45">
        <f>[3]B!AL2471</f>
        <v>0</v>
      </c>
    </row>
    <row r="162" spans="1:22" x14ac:dyDescent="0.2">
      <c r="A162" s="393">
        <v>1901025</v>
      </c>
      <c r="B162" s="394" t="s">
        <v>239</v>
      </c>
      <c r="C162" s="390">
        <f>[3]B!C2472</f>
        <v>0</v>
      </c>
      <c r="D162" s="390">
        <f>[3]B!D2472</f>
        <v>0</v>
      </c>
      <c r="E162" s="391">
        <f>[3]B!E2472</f>
        <v>0</v>
      </c>
      <c r="F162" s="391">
        <f>[3]B!F2472</f>
        <v>0</v>
      </c>
      <c r="G162" s="391">
        <f>[3]B!G2472</f>
        <v>0</v>
      </c>
      <c r="H162" s="392">
        <f>[3]B!AA2472</f>
        <v>0</v>
      </c>
      <c r="I162" s="392">
        <f>[3]B!AB2472</f>
        <v>0</v>
      </c>
      <c r="J162" s="392">
        <f>[3]B!AC2472</f>
        <v>0</v>
      </c>
      <c r="K162" s="392">
        <f>[3]B!AD2472</f>
        <v>0</v>
      </c>
      <c r="L162" s="392">
        <f>[3]B!AE2472</f>
        <v>0</v>
      </c>
      <c r="M162" s="392">
        <f>[3]B!AF2472</f>
        <v>0</v>
      </c>
      <c r="N162" s="392">
        <f>[3]B!AG2472</f>
        <v>0</v>
      </c>
      <c r="O162" s="392">
        <f>[3]B!AH2472</f>
        <v>0</v>
      </c>
      <c r="P162" s="392">
        <f>[3]B!AI2472</f>
        <v>0</v>
      </c>
      <c r="Q162" s="392">
        <f>[3]B!AJ2472</f>
        <v>0</v>
      </c>
      <c r="R162" s="45">
        <f>[3]B!AL2472</f>
        <v>0</v>
      </c>
    </row>
    <row r="163" spans="1:22" x14ac:dyDescent="0.2">
      <c r="A163" s="393">
        <v>1901026</v>
      </c>
      <c r="B163" s="394" t="s">
        <v>240</v>
      </c>
      <c r="C163" s="390">
        <f>[3]B!C2473</f>
        <v>0</v>
      </c>
      <c r="D163" s="390">
        <f>[3]B!D2473</f>
        <v>0</v>
      </c>
      <c r="E163" s="391">
        <f>[3]B!E2473</f>
        <v>0</v>
      </c>
      <c r="F163" s="391">
        <f>[3]B!F2473</f>
        <v>0</v>
      </c>
      <c r="G163" s="391">
        <f>[3]B!G2473</f>
        <v>0</v>
      </c>
      <c r="H163" s="392">
        <f>[3]B!AA2473</f>
        <v>0</v>
      </c>
      <c r="I163" s="392">
        <f>[3]B!AB2473</f>
        <v>0</v>
      </c>
      <c r="J163" s="392">
        <f>[3]B!AC2473</f>
        <v>0</v>
      </c>
      <c r="K163" s="392">
        <f>[3]B!AD2473</f>
        <v>0</v>
      </c>
      <c r="L163" s="392">
        <f>[3]B!AE2473</f>
        <v>0</v>
      </c>
      <c r="M163" s="392">
        <f>[3]B!AF2473</f>
        <v>0</v>
      </c>
      <c r="N163" s="392">
        <f>[3]B!AG2473</f>
        <v>0</v>
      </c>
      <c r="O163" s="392">
        <f>[3]B!AH2473</f>
        <v>0</v>
      </c>
      <c r="P163" s="392">
        <f>[3]B!AI2473</f>
        <v>0</v>
      </c>
      <c r="Q163" s="392">
        <f>[3]B!AJ2473</f>
        <v>0</v>
      </c>
      <c r="R163" s="45">
        <f>[3]B!AL2473</f>
        <v>0</v>
      </c>
    </row>
    <row r="164" spans="1:22" x14ac:dyDescent="0.2">
      <c r="A164" s="393">
        <v>1901126</v>
      </c>
      <c r="B164" s="394" t="s">
        <v>241</v>
      </c>
      <c r="C164" s="390">
        <f>[3]B!C2474</f>
        <v>0</v>
      </c>
      <c r="D164" s="390">
        <f>[3]B!D2474</f>
        <v>0</v>
      </c>
      <c r="E164" s="391">
        <f>[3]B!E2474</f>
        <v>0</v>
      </c>
      <c r="F164" s="391">
        <f>[3]B!F2474</f>
        <v>0</v>
      </c>
      <c r="G164" s="391">
        <f>[3]B!G2474</f>
        <v>0</v>
      </c>
      <c r="H164" s="392">
        <f>[3]B!AA2474</f>
        <v>0</v>
      </c>
      <c r="I164" s="392">
        <f>[3]B!AB2474</f>
        <v>0</v>
      </c>
      <c r="J164" s="392">
        <f>[3]B!AC2474</f>
        <v>0</v>
      </c>
      <c r="K164" s="392">
        <f>[3]B!AD2474</f>
        <v>0</v>
      </c>
      <c r="L164" s="392">
        <f>[3]B!AE2474</f>
        <v>0</v>
      </c>
      <c r="M164" s="392">
        <f>[3]B!AF2474</f>
        <v>0</v>
      </c>
      <c r="N164" s="392">
        <f>[3]B!AG2474</f>
        <v>0</v>
      </c>
      <c r="O164" s="392">
        <f>[3]B!AH2474</f>
        <v>0</v>
      </c>
      <c r="P164" s="392">
        <f>[3]B!AI2474</f>
        <v>0</v>
      </c>
      <c r="Q164" s="392">
        <f>[3]B!AJ2474</f>
        <v>0</v>
      </c>
      <c r="R164" s="45">
        <f>[3]B!AL2474</f>
        <v>0</v>
      </c>
    </row>
    <row r="165" spans="1:22" x14ac:dyDescent="0.2">
      <c r="A165" s="393">
        <v>1901027</v>
      </c>
      <c r="B165" s="394" t="s">
        <v>242</v>
      </c>
      <c r="C165" s="390">
        <f>[3]B!C2475</f>
        <v>0</v>
      </c>
      <c r="D165" s="390">
        <f>[3]B!D2475</f>
        <v>0</v>
      </c>
      <c r="E165" s="391">
        <f>[3]B!E2475</f>
        <v>0</v>
      </c>
      <c r="F165" s="391">
        <f>[3]B!F2475</f>
        <v>0</v>
      </c>
      <c r="G165" s="391">
        <f>[3]B!G2475</f>
        <v>0</v>
      </c>
      <c r="H165" s="392">
        <f>[3]B!AA2475</f>
        <v>0</v>
      </c>
      <c r="I165" s="392">
        <f>[3]B!AB2475</f>
        <v>0</v>
      </c>
      <c r="J165" s="392">
        <f>[3]B!AC2475</f>
        <v>0</v>
      </c>
      <c r="K165" s="392">
        <f>[3]B!AD2475</f>
        <v>0</v>
      </c>
      <c r="L165" s="392">
        <f>[3]B!AE2475</f>
        <v>0</v>
      </c>
      <c r="M165" s="392">
        <f>[3]B!AF2475</f>
        <v>0</v>
      </c>
      <c r="N165" s="392">
        <f>[3]B!AG2475</f>
        <v>0</v>
      </c>
      <c r="O165" s="392">
        <f>[3]B!AH2475</f>
        <v>0</v>
      </c>
      <c r="P165" s="392">
        <f>[3]B!AI2475</f>
        <v>0</v>
      </c>
      <c r="Q165" s="392">
        <f>[3]B!AJ2475</f>
        <v>0</v>
      </c>
      <c r="R165" s="45">
        <f>[3]B!AL2475</f>
        <v>0</v>
      </c>
    </row>
    <row r="166" spans="1:22" x14ac:dyDescent="0.2">
      <c r="A166" s="393">
        <v>1901028</v>
      </c>
      <c r="B166" s="394" t="s">
        <v>243</v>
      </c>
      <c r="C166" s="390">
        <f>[3]B!C2476</f>
        <v>0</v>
      </c>
      <c r="D166" s="390">
        <f>[3]B!D2476</f>
        <v>0</v>
      </c>
      <c r="E166" s="391">
        <f>[3]B!E2476</f>
        <v>0</v>
      </c>
      <c r="F166" s="391">
        <f>[3]B!F2476</f>
        <v>0</v>
      </c>
      <c r="G166" s="391">
        <f>[3]B!G2476</f>
        <v>0</v>
      </c>
      <c r="H166" s="392">
        <f>[3]B!AA2476</f>
        <v>0</v>
      </c>
      <c r="I166" s="392">
        <f>[3]B!AB2476</f>
        <v>0</v>
      </c>
      <c r="J166" s="392">
        <f>[3]B!AC2476</f>
        <v>0</v>
      </c>
      <c r="K166" s="392">
        <f>[3]B!AD2476</f>
        <v>0</v>
      </c>
      <c r="L166" s="392">
        <f>[3]B!AE2476</f>
        <v>0</v>
      </c>
      <c r="M166" s="392">
        <f>[3]B!AF2476</f>
        <v>0</v>
      </c>
      <c r="N166" s="392">
        <f>[3]B!AG2476</f>
        <v>0</v>
      </c>
      <c r="O166" s="392">
        <f>[3]B!AH2476</f>
        <v>0</v>
      </c>
      <c r="P166" s="392">
        <f>[3]B!AI2476</f>
        <v>0</v>
      </c>
      <c r="Q166" s="392">
        <f>[3]B!AJ2476</f>
        <v>0</v>
      </c>
      <c r="R166" s="45">
        <f>[3]B!AL2476</f>
        <v>0</v>
      </c>
    </row>
    <row r="167" spans="1:22" x14ac:dyDescent="0.2">
      <c r="A167" s="395">
        <v>1901029</v>
      </c>
      <c r="B167" s="396" t="s">
        <v>244</v>
      </c>
      <c r="C167" s="390">
        <f>[3]B!C2477</f>
        <v>0</v>
      </c>
      <c r="D167" s="390">
        <f>[3]B!D2477</f>
        <v>0</v>
      </c>
      <c r="E167" s="391">
        <f>[3]B!E2477</f>
        <v>0</v>
      </c>
      <c r="F167" s="391">
        <f>[3]B!F2477</f>
        <v>0</v>
      </c>
      <c r="G167" s="391">
        <f>[3]B!G2477</f>
        <v>0</v>
      </c>
      <c r="H167" s="392">
        <f>[3]B!AA2477</f>
        <v>0</v>
      </c>
      <c r="I167" s="392">
        <f>[3]B!AB2477</f>
        <v>0</v>
      </c>
      <c r="J167" s="392">
        <f>[3]B!AC2477</f>
        <v>0</v>
      </c>
      <c r="K167" s="392">
        <f>[3]B!AD2477</f>
        <v>0</v>
      </c>
      <c r="L167" s="392">
        <f>[3]B!AE2477</f>
        <v>0</v>
      </c>
      <c r="M167" s="392">
        <f>[3]B!AF2477</f>
        <v>0</v>
      </c>
      <c r="N167" s="392">
        <f>[3]B!AG2477</f>
        <v>0</v>
      </c>
      <c r="O167" s="392">
        <f>[3]B!AH2477</f>
        <v>0</v>
      </c>
      <c r="P167" s="392">
        <f>[3]B!AI2477</f>
        <v>0</v>
      </c>
      <c r="Q167" s="392">
        <f>[3]B!AJ2477</f>
        <v>0</v>
      </c>
      <c r="R167" s="45">
        <f>[3]B!AL2477</f>
        <v>0</v>
      </c>
    </row>
    <row r="168" spans="1:22" x14ac:dyDescent="0.2">
      <c r="A168" s="395">
        <v>1901031</v>
      </c>
      <c r="B168" s="396" t="s">
        <v>245</v>
      </c>
      <c r="C168" s="390">
        <f>[3]B!C2478</f>
        <v>0</v>
      </c>
      <c r="D168" s="390">
        <f>[3]B!D2478</f>
        <v>0</v>
      </c>
      <c r="E168" s="391">
        <f>[3]B!E2478</f>
        <v>0</v>
      </c>
      <c r="F168" s="391">
        <f>[3]B!F2478</f>
        <v>0</v>
      </c>
      <c r="G168" s="391">
        <f>[3]B!G2478</f>
        <v>0</v>
      </c>
      <c r="H168" s="392">
        <f>[3]B!AA2478</f>
        <v>0</v>
      </c>
      <c r="I168" s="392">
        <f>[3]B!AB2478</f>
        <v>0</v>
      </c>
      <c r="J168" s="392">
        <f>[3]B!AC2478</f>
        <v>0</v>
      </c>
      <c r="K168" s="392">
        <f>[3]B!AD2478</f>
        <v>0</v>
      </c>
      <c r="L168" s="392">
        <f>[3]B!AE2478</f>
        <v>0</v>
      </c>
      <c r="M168" s="392">
        <f>[3]B!AF2478</f>
        <v>0</v>
      </c>
      <c r="N168" s="392">
        <f>[3]B!AG2478</f>
        <v>0</v>
      </c>
      <c r="O168" s="392">
        <f>[3]B!AH2478</f>
        <v>0</v>
      </c>
      <c r="P168" s="392">
        <f>[3]B!AI2478</f>
        <v>0</v>
      </c>
      <c r="Q168" s="392">
        <f>[3]B!AJ2478</f>
        <v>0</v>
      </c>
      <c r="R168" s="45">
        <f>[3]B!AL2478</f>
        <v>0</v>
      </c>
    </row>
    <row r="169" spans="1:22" x14ac:dyDescent="0.2">
      <c r="A169" s="395" t="s">
        <v>246</v>
      </c>
      <c r="B169" s="396" t="s">
        <v>247</v>
      </c>
      <c r="C169" s="390">
        <f>[3]B!C2479</f>
        <v>0</v>
      </c>
      <c r="D169" s="390">
        <f>[3]B!D2479</f>
        <v>0</v>
      </c>
      <c r="E169" s="391">
        <f>[3]B!E2479</f>
        <v>0</v>
      </c>
      <c r="F169" s="391">
        <f>[3]B!F2479</f>
        <v>0</v>
      </c>
      <c r="G169" s="391">
        <f>[3]B!G2479</f>
        <v>0</v>
      </c>
      <c r="H169" s="392">
        <f>[3]B!AA2479</f>
        <v>0</v>
      </c>
      <c r="I169" s="392">
        <f>[3]B!AB2479</f>
        <v>0</v>
      </c>
      <c r="J169" s="392">
        <f>[3]B!AC2479</f>
        <v>0</v>
      </c>
      <c r="K169" s="392">
        <f>[3]B!AD2479</f>
        <v>0</v>
      </c>
      <c r="L169" s="392">
        <f>[3]B!AE2479</f>
        <v>0</v>
      </c>
      <c r="M169" s="392">
        <f>[3]B!AF2479</f>
        <v>0</v>
      </c>
      <c r="N169" s="392">
        <f>[3]B!AG2479</f>
        <v>0</v>
      </c>
      <c r="O169" s="392">
        <f>[3]B!AH2479</f>
        <v>0</v>
      </c>
      <c r="P169" s="392">
        <f>[3]B!AI2479</f>
        <v>0</v>
      </c>
      <c r="Q169" s="392">
        <f>[3]B!AJ2479</f>
        <v>0</v>
      </c>
      <c r="R169" s="45">
        <f>[3]B!AL2479</f>
        <v>0</v>
      </c>
    </row>
    <row r="170" spans="1:22" x14ac:dyDescent="0.2">
      <c r="A170" s="397">
        <v>1901033</v>
      </c>
      <c r="B170" s="398" t="s">
        <v>248</v>
      </c>
      <c r="C170" s="390">
        <f>[3]B!C2480</f>
        <v>0</v>
      </c>
      <c r="D170" s="390">
        <f>[3]B!D2480</f>
        <v>0</v>
      </c>
      <c r="E170" s="391">
        <f>[3]B!E2480</f>
        <v>0</v>
      </c>
      <c r="F170" s="391">
        <f>[3]B!F2480</f>
        <v>0</v>
      </c>
      <c r="G170" s="391">
        <f>[3]B!G2480</f>
        <v>0</v>
      </c>
      <c r="H170" s="392">
        <f>[3]B!AA2480</f>
        <v>0</v>
      </c>
      <c r="I170" s="392">
        <f>[3]B!AB2480</f>
        <v>0</v>
      </c>
      <c r="J170" s="392">
        <f>[3]B!AC2480</f>
        <v>0</v>
      </c>
      <c r="K170" s="392">
        <f>[3]B!AD2480</f>
        <v>0</v>
      </c>
      <c r="L170" s="392">
        <f>[3]B!AE2480</f>
        <v>0</v>
      </c>
      <c r="M170" s="392">
        <f>[3]B!AF2480</f>
        <v>0</v>
      </c>
      <c r="N170" s="392">
        <f>[3]B!AG2480</f>
        <v>0</v>
      </c>
      <c r="O170" s="392">
        <f>[3]B!AH2480</f>
        <v>0</v>
      </c>
      <c r="P170" s="392">
        <f>[3]B!AI2480</f>
        <v>0</v>
      </c>
      <c r="Q170" s="392">
        <f>[3]B!AJ2480</f>
        <v>0</v>
      </c>
      <c r="R170" s="234">
        <f>[3]B!AL2480</f>
        <v>0</v>
      </c>
    </row>
    <row r="171" spans="1:22" s="154" customFormat="1" x14ac:dyDescent="0.2">
      <c r="A171" s="662" t="s">
        <v>157</v>
      </c>
      <c r="B171" s="663"/>
      <c r="C171" s="399">
        <f>SUM(C160:C170)</f>
        <v>58</v>
      </c>
      <c r="D171" s="399">
        <f t="shared" ref="D171:Q171" si="5">SUM(D160:D170)</f>
        <v>58</v>
      </c>
      <c r="E171" s="399">
        <f t="shared" si="5"/>
        <v>58</v>
      </c>
      <c r="F171" s="399">
        <f t="shared" si="5"/>
        <v>0</v>
      </c>
      <c r="G171" s="399">
        <f t="shared" si="5"/>
        <v>0</v>
      </c>
      <c r="H171" s="399">
        <f t="shared" si="5"/>
        <v>58</v>
      </c>
      <c r="I171" s="399">
        <f t="shared" si="5"/>
        <v>0</v>
      </c>
      <c r="J171" s="399">
        <f t="shared" si="5"/>
        <v>0</v>
      </c>
      <c r="K171" s="399">
        <f t="shared" si="5"/>
        <v>0</v>
      </c>
      <c r="L171" s="399">
        <f t="shared" si="5"/>
        <v>0</v>
      </c>
      <c r="M171" s="399">
        <f t="shared" si="5"/>
        <v>0</v>
      </c>
      <c r="N171" s="399">
        <f t="shared" si="5"/>
        <v>0</v>
      </c>
      <c r="O171" s="399">
        <f t="shared" si="5"/>
        <v>0</v>
      </c>
      <c r="P171" s="399">
        <f t="shared" si="5"/>
        <v>0</v>
      </c>
      <c r="Q171" s="399">
        <f t="shared" si="5"/>
        <v>0</v>
      </c>
      <c r="R171" s="399">
        <f>SUM(R160:R170)</f>
        <v>3074000</v>
      </c>
      <c r="S171" s="5"/>
      <c r="T171" s="5"/>
    </row>
    <row r="172" spans="1:22" x14ac:dyDescent="0.2">
      <c r="A172" s="754" t="s">
        <v>249</v>
      </c>
      <c r="B172" s="754"/>
      <c r="C172" s="236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238"/>
      <c r="O172" s="383"/>
      <c r="P172" s="383"/>
      <c r="R172" s="239"/>
    </row>
    <row r="173" spans="1:22" ht="14.25" customHeight="1" x14ac:dyDescent="0.2">
      <c r="A173" s="575" t="s">
        <v>250</v>
      </c>
      <c r="B173" s="650"/>
      <c r="C173" s="653" t="s">
        <v>5</v>
      </c>
      <c r="D173" s="599" t="s">
        <v>175</v>
      </c>
      <c r="E173" s="657" t="s">
        <v>251</v>
      </c>
      <c r="F173" s="657"/>
      <c r="G173" s="657"/>
      <c r="H173" s="657"/>
      <c r="I173" s="657"/>
      <c r="J173" s="658"/>
      <c r="K173" s="659" t="s">
        <v>252</v>
      </c>
      <c r="L173" s="669" t="s">
        <v>170</v>
      </c>
      <c r="M173" s="670"/>
      <c r="N173" s="671"/>
      <c r="O173" s="621" t="s">
        <v>171</v>
      </c>
      <c r="P173" s="755" t="s">
        <v>172</v>
      </c>
      <c r="Q173" s="756"/>
      <c r="R173" s="593" t="s">
        <v>173</v>
      </c>
      <c r="S173" s="596" t="s">
        <v>253</v>
      </c>
      <c r="T173" s="596" t="s">
        <v>254</v>
      </c>
      <c r="U173" s="596" t="s">
        <v>255</v>
      </c>
      <c r="V173" s="596" t="s">
        <v>7</v>
      </c>
    </row>
    <row r="174" spans="1:22" x14ac:dyDescent="0.2">
      <c r="A174" s="577"/>
      <c r="B174" s="651"/>
      <c r="C174" s="654"/>
      <c r="D174" s="656"/>
      <c r="E174" s="666" t="s">
        <v>256</v>
      </c>
      <c r="F174" s="667"/>
      <c r="G174" s="667"/>
      <c r="H174" s="667" t="s">
        <v>257</v>
      </c>
      <c r="I174" s="667"/>
      <c r="J174" s="667"/>
      <c r="K174" s="660"/>
      <c r="L174" s="672"/>
      <c r="M174" s="673"/>
      <c r="N174" s="674"/>
      <c r="O174" s="622"/>
      <c r="P174" s="757"/>
      <c r="Q174" s="758"/>
      <c r="R174" s="594"/>
      <c r="S174" s="597"/>
      <c r="T174" s="597"/>
      <c r="U174" s="597"/>
      <c r="V174" s="597"/>
    </row>
    <row r="175" spans="1:22" ht="38.25" x14ac:dyDescent="0.2">
      <c r="A175" s="579"/>
      <c r="B175" s="652"/>
      <c r="C175" s="655"/>
      <c r="D175" s="600"/>
      <c r="E175" s="240" t="s">
        <v>186</v>
      </c>
      <c r="F175" s="241" t="s">
        <v>187</v>
      </c>
      <c r="G175" s="562" t="s">
        <v>236</v>
      </c>
      <c r="H175" s="240" t="s">
        <v>186</v>
      </c>
      <c r="I175" s="241" t="s">
        <v>187</v>
      </c>
      <c r="J175" s="562" t="s">
        <v>236</v>
      </c>
      <c r="K175" s="661"/>
      <c r="L175" s="555" t="s">
        <v>181</v>
      </c>
      <c r="M175" s="556" t="s">
        <v>182</v>
      </c>
      <c r="N175" s="557" t="s">
        <v>183</v>
      </c>
      <c r="O175" s="623"/>
      <c r="P175" s="565" t="s">
        <v>184</v>
      </c>
      <c r="Q175" s="566" t="s">
        <v>185</v>
      </c>
      <c r="R175" s="595"/>
      <c r="S175" s="665"/>
      <c r="T175" s="665"/>
      <c r="U175" s="665"/>
      <c r="V175" s="665"/>
    </row>
    <row r="176" spans="1:22" x14ac:dyDescent="0.2">
      <c r="A176" s="248" t="s">
        <v>258</v>
      </c>
      <c r="B176" s="249" t="s">
        <v>259</v>
      </c>
      <c r="C176" s="250">
        <f>[3]B!$C$1412</f>
        <v>1</v>
      </c>
      <c r="D176" s="401">
        <f>[3]B!H1412</f>
        <v>1</v>
      </c>
      <c r="E176" s="402">
        <f>[3]B!I1412</f>
        <v>0</v>
      </c>
      <c r="F176" s="402">
        <f>[3]B!J1412</f>
        <v>1</v>
      </c>
      <c r="G176" s="402">
        <f>[3]B!K1412</f>
        <v>0</v>
      </c>
      <c r="H176" s="402">
        <f>[3]B!L1412</f>
        <v>0</v>
      </c>
      <c r="I176" s="402">
        <f>[3]B!M1412</f>
        <v>0</v>
      </c>
      <c r="J176" s="402">
        <f>[3]B!N1412</f>
        <v>0</v>
      </c>
      <c r="K176" s="403"/>
      <c r="L176" s="402">
        <f>[3]B!AD1412</f>
        <v>0</v>
      </c>
      <c r="M176" s="402">
        <f>[3]B!AE1412</f>
        <v>0</v>
      </c>
      <c r="N176" s="402">
        <f>[3]B!AF1412</f>
        <v>0</v>
      </c>
      <c r="O176" s="402">
        <f>[3]B!AG1412</f>
        <v>0</v>
      </c>
      <c r="P176" s="402">
        <f>[3]B!AH1412</f>
        <v>0</v>
      </c>
      <c r="Q176" s="402">
        <f>[3]B!AI1412</f>
        <v>0</v>
      </c>
      <c r="R176" s="402">
        <f>[3]B!AJ1412</f>
        <v>0</v>
      </c>
      <c r="S176" s="17">
        <f>[3]B!$I$1412</f>
        <v>0</v>
      </c>
      <c r="T176" s="17">
        <f>[3]B!$L$1412</f>
        <v>0</v>
      </c>
      <c r="U176" s="253"/>
      <c r="V176" s="144">
        <f>[3]B!AL1412</f>
        <v>0</v>
      </c>
    </row>
    <row r="177" spans="1:22" x14ac:dyDescent="0.2">
      <c r="A177" s="254" t="s">
        <v>260</v>
      </c>
      <c r="B177" s="255" t="s">
        <v>261</v>
      </c>
      <c r="C177" s="401">
        <f>[3]B!C1547</f>
        <v>58</v>
      </c>
      <c r="D177" s="401">
        <f>[3]B!H1547</f>
        <v>40</v>
      </c>
      <c r="E177" s="404">
        <f>[3]B!I1547</f>
        <v>25</v>
      </c>
      <c r="F177" s="404">
        <f>[3]B!J1547</f>
        <v>15</v>
      </c>
      <c r="G177" s="404">
        <f>[3]B!K1547</f>
        <v>0</v>
      </c>
      <c r="H177" s="404">
        <f>[3]B!L1547</f>
        <v>18</v>
      </c>
      <c r="I177" s="404">
        <f>[3]B!M1547</f>
        <v>0</v>
      </c>
      <c r="J177" s="404">
        <f>[3]B!N1547</f>
        <v>0</v>
      </c>
      <c r="K177" s="404">
        <v>25</v>
      </c>
      <c r="L177" s="404">
        <f>[3]B!AD1547</f>
        <v>0</v>
      </c>
      <c r="M177" s="404">
        <f>[3]B!AE1547</f>
        <v>47</v>
      </c>
      <c r="N177" s="404">
        <f>[3]B!AF1547</f>
        <v>0</v>
      </c>
      <c r="O177" s="404">
        <f>[3]B!AG1547</f>
        <v>0</v>
      </c>
      <c r="P177" s="404">
        <f>[3]B!AH1547</f>
        <v>0</v>
      </c>
      <c r="Q177" s="404">
        <f>[3]B!AI1547</f>
        <v>0</v>
      </c>
      <c r="R177" s="404">
        <f>[3]B!AJ1547</f>
        <v>0</v>
      </c>
      <c r="S177" s="17">
        <f>[3]B!$I$1547</f>
        <v>25</v>
      </c>
      <c r="T177" s="17">
        <f>[3]B!$L$1547</f>
        <v>18</v>
      </c>
      <c r="U177" s="253"/>
      <c r="V177" s="144">
        <f>[3]B!$AL$1547</f>
        <v>3841000</v>
      </c>
    </row>
    <row r="178" spans="1:22" x14ac:dyDescent="0.2">
      <c r="A178" s="254" t="s">
        <v>193</v>
      </c>
      <c r="B178" s="255" t="s">
        <v>262</v>
      </c>
      <c r="C178" s="401">
        <f>[3]B!C1728</f>
        <v>69</v>
      </c>
      <c r="D178" s="401">
        <f>[3]B!H1728</f>
        <v>58</v>
      </c>
      <c r="E178" s="404">
        <f>[3]B!I1728</f>
        <v>29</v>
      </c>
      <c r="F178" s="404">
        <f>[3]B!J1728</f>
        <v>29</v>
      </c>
      <c r="G178" s="404">
        <f>[3]B!K1728</f>
        <v>0</v>
      </c>
      <c r="H178" s="404">
        <f>[3]B!L1728</f>
        <v>0</v>
      </c>
      <c r="I178" s="404">
        <f>[3]B!M1728</f>
        <v>11</v>
      </c>
      <c r="J178" s="404">
        <f>[3]B!N1728</f>
        <v>0</v>
      </c>
      <c r="K178" s="404">
        <v>25</v>
      </c>
      <c r="L178" s="404">
        <f>[3]B!AD1728</f>
        <v>0</v>
      </c>
      <c r="M178" s="404">
        <f>[3]B!AE1728</f>
        <v>0</v>
      </c>
      <c r="N178" s="404">
        <f>[3]B!AF1728</f>
        <v>0</v>
      </c>
      <c r="O178" s="404">
        <f>[3]B!AG1728</f>
        <v>0</v>
      </c>
      <c r="P178" s="404">
        <f>[3]B!AH1728</f>
        <v>0</v>
      </c>
      <c r="Q178" s="404">
        <f>[3]B!AI1728</f>
        <v>0</v>
      </c>
      <c r="R178" s="404">
        <f>[3]B!AJ1728</f>
        <v>0</v>
      </c>
      <c r="S178" s="17">
        <f>[3]B!$I$1728</f>
        <v>29</v>
      </c>
      <c r="T178" s="17">
        <f>[3]B!$L$1728</f>
        <v>0</v>
      </c>
      <c r="U178" s="253"/>
      <c r="V178" s="144">
        <f>[3]B!AL1728</f>
        <v>3366820</v>
      </c>
    </row>
    <row r="179" spans="1:22" x14ac:dyDescent="0.2">
      <c r="A179" s="254" t="s">
        <v>195</v>
      </c>
      <c r="B179" s="255" t="s">
        <v>263</v>
      </c>
      <c r="C179" s="401">
        <f>[3]B!C1792</f>
        <v>9</v>
      </c>
      <c r="D179" s="401">
        <f>[3]B!H1792</f>
        <v>8</v>
      </c>
      <c r="E179" s="404">
        <f>[3]B!I1792</f>
        <v>8</v>
      </c>
      <c r="F179" s="404">
        <f>[3]B!J1792</f>
        <v>0</v>
      </c>
      <c r="G179" s="404">
        <f>[3]B!K1792</f>
        <v>0</v>
      </c>
      <c r="H179" s="404">
        <f>[3]B!L1792</f>
        <v>1</v>
      </c>
      <c r="I179" s="404">
        <f>[3]B!M1792</f>
        <v>0</v>
      </c>
      <c r="J179" s="404">
        <f>[3]B!N1792</f>
        <v>0</v>
      </c>
      <c r="K179" s="404">
        <v>3</v>
      </c>
      <c r="L179" s="404">
        <f>[3]B!AD1792</f>
        <v>0</v>
      </c>
      <c r="M179" s="404">
        <f>[3]B!AE1792</f>
        <v>0</v>
      </c>
      <c r="N179" s="404">
        <f>[3]B!AF1792</f>
        <v>0</v>
      </c>
      <c r="O179" s="404">
        <f>[3]B!AG1792</f>
        <v>0</v>
      </c>
      <c r="P179" s="404">
        <f>[3]B!AH1792</f>
        <v>0</v>
      </c>
      <c r="Q179" s="404">
        <f>[3]B!AI1792</f>
        <v>0</v>
      </c>
      <c r="R179" s="404">
        <f>[3]B!AJ1792</f>
        <v>0</v>
      </c>
      <c r="S179" s="17">
        <f>[3]B!$I$1792</f>
        <v>8</v>
      </c>
      <c r="T179" s="17">
        <f>[3]B!$L$1792</f>
        <v>1</v>
      </c>
      <c r="U179" s="253"/>
      <c r="V179" s="144">
        <f>[3]B!AL1792</f>
        <v>1434230</v>
      </c>
    </row>
    <row r="180" spans="1:22" x14ac:dyDescent="0.2">
      <c r="A180" s="254" t="s">
        <v>197</v>
      </c>
      <c r="B180" s="255" t="s">
        <v>264</v>
      </c>
      <c r="C180" s="401">
        <f>[3]B!C1866</f>
        <v>45</v>
      </c>
      <c r="D180" s="401">
        <f>[3]B!H1866</f>
        <v>38</v>
      </c>
      <c r="E180" s="404">
        <f>[3]B!I1866</f>
        <v>37</v>
      </c>
      <c r="F180" s="404">
        <f>[3]B!J1866</f>
        <v>1</v>
      </c>
      <c r="G180" s="404">
        <f>[3]B!K1866</f>
        <v>0</v>
      </c>
      <c r="H180" s="404">
        <f>[3]B!L1866</f>
        <v>7</v>
      </c>
      <c r="I180" s="404">
        <f>[3]B!M1866</f>
        <v>0</v>
      </c>
      <c r="J180" s="404">
        <f>[3]B!N1866</f>
        <v>0</v>
      </c>
      <c r="K180" s="404">
        <v>29</v>
      </c>
      <c r="L180" s="404">
        <f>[3]B!AD1866</f>
        <v>0</v>
      </c>
      <c r="M180" s="404">
        <f>[3]B!AE1866</f>
        <v>0</v>
      </c>
      <c r="N180" s="404">
        <f>[3]B!AF1866</f>
        <v>0</v>
      </c>
      <c r="O180" s="404">
        <f>[3]B!AG1866</f>
        <v>0</v>
      </c>
      <c r="P180" s="404">
        <f>[3]B!AH1866</f>
        <v>0</v>
      </c>
      <c r="Q180" s="404">
        <f>[3]B!AI1866</f>
        <v>0</v>
      </c>
      <c r="R180" s="404">
        <f>[3]B!AJ1866</f>
        <v>0</v>
      </c>
      <c r="S180" s="17">
        <f>[3]B!$I$1866</f>
        <v>37</v>
      </c>
      <c r="T180" s="17">
        <f>[3]B!$L$1866</f>
        <v>7</v>
      </c>
      <c r="U180" s="253"/>
      <c r="V180" s="144">
        <f>[3]B!AL1866</f>
        <v>3585120</v>
      </c>
    </row>
    <row r="181" spans="1:22" x14ac:dyDescent="0.2">
      <c r="A181" s="254" t="s">
        <v>265</v>
      </c>
      <c r="B181" s="255" t="s">
        <v>266</v>
      </c>
      <c r="C181" s="401">
        <f>[3]B!C1909</f>
        <v>36</v>
      </c>
      <c r="D181" s="401">
        <f>[3]B!H1909</f>
        <v>33</v>
      </c>
      <c r="E181" s="404">
        <f>[3]B!I1909</f>
        <v>31</v>
      </c>
      <c r="F181" s="404">
        <f>[3]B!J1909</f>
        <v>2</v>
      </c>
      <c r="G181" s="404">
        <f>[3]B!K1909</f>
        <v>2</v>
      </c>
      <c r="H181" s="404">
        <f>[3]B!L1909</f>
        <v>1</v>
      </c>
      <c r="I181" s="404">
        <f>[3]B!M1909</f>
        <v>0</v>
      </c>
      <c r="J181" s="404">
        <f>[3]B!N1909</f>
        <v>0</v>
      </c>
      <c r="K181" s="404">
        <v>36</v>
      </c>
      <c r="L181" s="404">
        <f>[3]B!AD1909</f>
        <v>0</v>
      </c>
      <c r="M181" s="404">
        <f>[3]B!AE1909</f>
        <v>0</v>
      </c>
      <c r="N181" s="404">
        <f>[3]B!AF1909</f>
        <v>0</v>
      </c>
      <c r="O181" s="404">
        <f>[3]B!AG1909</f>
        <v>0</v>
      </c>
      <c r="P181" s="404">
        <f>[3]B!AH1909</f>
        <v>0</v>
      </c>
      <c r="Q181" s="404">
        <f>[3]B!AI1909</f>
        <v>0</v>
      </c>
      <c r="R181" s="404">
        <f>[3]B!AJ1909</f>
        <v>0</v>
      </c>
      <c r="S181" s="17">
        <f>[3]B!$I$1909</f>
        <v>31</v>
      </c>
      <c r="T181" s="17">
        <f>[3]B!$L$1909</f>
        <v>1</v>
      </c>
      <c r="U181" s="253"/>
      <c r="V181" s="144">
        <f>[3]B!AL1909</f>
        <v>1837890</v>
      </c>
    </row>
    <row r="182" spans="1:22" x14ac:dyDescent="0.2">
      <c r="A182" s="254" t="s">
        <v>204</v>
      </c>
      <c r="B182" s="255" t="s">
        <v>267</v>
      </c>
      <c r="C182" s="405">
        <f>[3]B!C2068</f>
        <v>24</v>
      </c>
      <c r="D182" s="405">
        <f>[3]B!H2068</f>
        <v>17</v>
      </c>
      <c r="E182" s="404">
        <f>[3]B!I2068</f>
        <v>12</v>
      </c>
      <c r="F182" s="404">
        <f>[3]B!J2068</f>
        <v>5</v>
      </c>
      <c r="G182" s="404">
        <f>[3]B!K2068</f>
        <v>1</v>
      </c>
      <c r="H182" s="404">
        <f>[3]B!L2068</f>
        <v>1</v>
      </c>
      <c r="I182" s="404">
        <f>[3]B!M2068</f>
        <v>5</v>
      </c>
      <c r="J182" s="404">
        <f>[3]B!N2068</f>
        <v>0</v>
      </c>
      <c r="K182" s="404">
        <v>3</v>
      </c>
      <c r="L182" s="404">
        <f>[3]B!AD2068</f>
        <v>0</v>
      </c>
      <c r="M182" s="404">
        <f>[3]B!AE2068</f>
        <v>0</v>
      </c>
      <c r="N182" s="404">
        <f>[3]B!AF2068</f>
        <v>0</v>
      </c>
      <c r="O182" s="404">
        <f>[3]B!AG2068</f>
        <v>0</v>
      </c>
      <c r="P182" s="404">
        <f>[3]B!AH2068</f>
        <v>0</v>
      </c>
      <c r="Q182" s="404">
        <f>[3]B!AI2068</f>
        <v>0</v>
      </c>
      <c r="R182" s="404">
        <f>[3]B!AJ2068</f>
        <v>0</v>
      </c>
      <c r="S182" s="17">
        <f>[3]B!$I$2068</f>
        <v>12</v>
      </c>
      <c r="T182" s="17">
        <f>[3]B!$L$2068</f>
        <v>1</v>
      </c>
      <c r="U182" s="253"/>
      <c r="V182" s="144">
        <f>[3]B!AL2068</f>
        <v>16662670</v>
      </c>
    </row>
    <row r="183" spans="1:22" x14ac:dyDescent="0.2">
      <c r="A183" s="254" t="s">
        <v>268</v>
      </c>
      <c r="B183" s="255" t="s">
        <v>269</v>
      </c>
      <c r="C183" s="405">
        <f>[3]B!C2170</f>
        <v>11</v>
      </c>
      <c r="D183" s="405">
        <f>[3]B!H2170</f>
        <v>9</v>
      </c>
      <c r="E183" s="404">
        <f>[3]B!I2170</f>
        <v>9</v>
      </c>
      <c r="F183" s="404">
        <f>[3]B!J2170</f>
        <v>0</v>
      </c>
      <c r="G183" s="404">
        <f>[3]B!K2170</f>
        <v>0</v>
      </c>
      <c r="H183" s="404">
        <f>[3]B!L2170</f>
        <v>2</v>
      </c>
      <c r="I183" s="404">
        <f>[3]B!M2170</f>
        <v>0</v>
      </c>
      <c r="J183" s="404">
        <f>[3]B!N2170</f>
        <v>0</v>
      </c>
      <c r="K183" s="404">
        <v>6</v>
      </c>
      <c r="L183" s="404">
        <f>[3]B!AD2170</f>
        <v>0</v>
      </c>
      <c r="M183" s="404">
        <f>[3]B!AE2170</f>
        <v>0</v>
      </c>
      <c r="N183" s="404">
        <f>[3]B!AF2170</f>
        <v>0</v>
      </c>
      <c r="O183" s="404">
        <f>[3]B!AG2170</f>
        <v>0</v>
      </c>
      <c r="P183" s="404">
        <f>[3]B!AH2170</f>
        <v>0</v>
      </c>
      <c r="Q183" s="404">
        <f>[3]B!AI2170</f>
        <v>0</v>
      </c>
      <c r="R183" s="404">
        <f>[3]B!AJ2170</f>
        <v>0</v>
      </c>
      <c r="S183" s="17">
        <f>[3]B!$I$2170</f>
        <v>9</v>
      </c>
      <c r="T183" s="17">
        <f>[3]B!$L$2170</f>
        <v>2</v>
      </c>
      <c r="U183" s="253"/>
      <c r="V183" s="144">
        <f>[3]B!AL2170</f>
        <v>1629685</v>
      </c>
    </row>
    <row r="184" spans="1:22" x14ac:dyDescent="0.2">
      <c r="A184" s="254" t="s">
        <v>270</v>
      </c>
      <c r="B184" s="255" t="s">
        <v>271</v>
      </c>
      <c r="C184" s="405">
        <f>[3]B!C2398</f>
        <v>195</v>
      </c>
      <c r="D184" s="405">
        <f>[3]B!H2398</f>
        <v>166</v>
      </c>
      <c r="E184" s="404">
        <f>[3]B!I2398</f>
        <v>129</v>
      </c>
      <c r="F184" s="404">
        <f>[3]B!J2398</f>
        <v>37</v>
      </c>
      <c r="G184" s="404">
        <f>[3]B!K2398</f>
        <v>5</v>
      </c>
      <c r="H184" s="404">
        <f>[3]B!L2398</f>
        <v>21</v>
      </c>
      <c r="I184" s="404">
        <f>[3]B!M2398</f>
        <v>3</v>
      </c>
      <c r="J184" s="404">
        <f>[3]B!N2398</f>
        <v>0</v>
      </c>
      <c r="K184" s="406"/>
      <c r="L184" s="404">
        <f>[3]B!AD2398</f>
        <v>0</v>
      </c>
      <c r="M184" s="404">
        <f>[3]B!AE2398</f>
        <v>0</v>
      </c>
      <c r="N184" s="404">
        <f>[3]B!AF2398</f>
        <v>0</v>
      </c>
      <c r="O184" s="404">
        <f>[3]B!AG2398</f>
        <v>0</v>
      </c>
      <c r="P184" s="404">
        <f>[3]B!AH2398</f>
        <v>0</v>
      </c>
      <c r="Q184" s="404">
        <f>[3]B!AI2398</f>
        <v>0</v>
      </c>
      <c r="R184" s="404">
        <f>[3]B!AJ2398</f>
        <v>0</v>
      </c>
      <c r="S184" s="17">
        <f>[3]B!$I$2398</f>
        <v>129</v>
      </c>
      <c r="T184" s="17">
        <f>[3]B!$L$2398</f>
        <v>21</v>
      </c>
      <c r="U184" s="253"/>
      <c r="V184" s="144">
        <f>[3]B!AL2398</f>
        <v>39298615</v>
      </c>
    </row>
    <row r="185" spans="1:22" x14ac:dyDescent="0.2">
      <c r="A185" s="254" t="s">
        <v>272</v>
      </c>
      <c r="B185" s="255" t="s">
        <v>273</v>
      </c>
      <c r="C185" s="401">
        <f>[3]B!C2438</f>
        <v>11</v>
      </c>
      <c r="D185" s="401">
        <f>[3]B!H2438</f>
        <v>11</v>
      </c>
      <c r="E185" s="404">
        <f>[3]B!I2438</f>
        <v>4</v>
      </c>
      <c r="F185" s="404">
        <f>[3]B!J2438</f>
        <v>7</v>
      </c>
      <c r="G185" s="404">
        <f>[3]B!K2438</f>
        <v>0</v>
      </c>
      <c r="H185" s="404">
        <f>[3]B!L2438</f>
        <v>0</v>
      </c>
      <c r="I185" s="404">
        <f>[3]B!M2438</f>
        <v>0</v>
      </c>
      <c r="J185" s="404">
        <f>[3]B!N2438</f>
        <v>0</v>
      </c>
      <c r="K185" s="404">
        <v>3</v>
      </c>
      <c r="L185" s="404">
        <f>[3]B!AD2438</f>
        <v>0</v>
      </c>
      <c r="M185" s="404">
        <f>[3]B!AE2438</f>
        <v>0</v>
      </c>
      <c r="N185" s="404">
        <f>[3]B!AF2438</f>
        <v>0</v>
      </c>
      <c r="O185" s="404">
        <f>[3]B!AG2438</f>
        <v>0</v>
      </c>
      <c r="P185" s="404">
        <f>[3]B!AH2438</f>
        <v>0</v>
      </c>
      <c r="Q185" s="404">
        <f>[3]B!AI2438</f>
        <v>0</v>
      </c>
      <c r="R185" s="404">
        <f>[3]B!AJ2438</f>
        <v>0</v>
      </c>
      <c r="S185" s="17">
        <f>[3]B!$I$2438</f>
        <v>4</v>
      </c>
      <c r="T185" s="17">
        <f>[3]B!$L$2438</f>
        <v>0</v>
      </c>
      <c r="U185" s="253"/>
      <c r="V185" s="144">
        <f>[3]B!AL2438</f>
        <v>360420</v>
      </c>
    </row>
    <row r="186" spans="1:22" x14ac:dyDescent="0.2">
      <c r="A186" s="254" t="s">
        <v>274</v>
      </c>
      <c r="B186" s="255" t="s">
        <v>275</v>
      </c>
      <c r="C186" s="401">
        <f>[3]B!C2561</f>
        <v>50</v>
      </c>
      <c r="D186" s="401">
        <f>[3]B!H2561</f>
        <v>48</v>
      </c>
      <c r="E186" s="404">
        <f>[3]B!I2561</f>
        <v>33</v>
      </c>
      <c r="F186" s="404">
        <f>[3]B!J2561</f>
        <v>15</v>
      </c>
      <c r="G186" s="404">
        <f>[3]B!K2561</f>
        <v>0</v>
      </c>
      <c r="H186" s="404">
        <f>[3]B!L2561</f>
        <v>2</v>
      </c>
      <c r="I186" s="404">
        <f>[3]B!M2561</f>
        <v>0</v>
      </c>
      <c r="J186" s="404">
        <f>[3]B!N2561</f>
        <v>0</v>
      </c>
      <c r="K186" s="402">
        <v>0</v>
      </c>
      <c r="L186" s="404">
        <f>[3]B!AD2561</f>
        <v>0</v>
      </c>
      <c r="M186" s="404">
        <f>[3]B!AE2561</f>
        <v>0</v>
      </c>
      <c r="N186" s="404">
        <f>[3]B!AF2561</f>
        <v>0</v>
      </c>
      <c r="O186" s="404">
        <f>[3]B!AG2561</f>
        <v>0</v>
      </c>
      <c r="P186" s="404">
        <f>[3]B!AH2561</f>
        <v>0</v>
      </c>
      <c r="Q186" s="404">
        <f>[3]B!AI2561</f>
        <v>0</v>
      </c>
      <c r="R186" s="404">
        <f>[3]B!AJ2561</f>
        <v>0</v>
      </c>
      <c r="S186" s="17">
        <f>[3]B!$I$2561</f>
        <v>33</v>
      </c>
      <c r="T186" s="17">
        <f>[3]B!$L$2561</f>
        <v>2</v>
      </c>
      <c r="U186" s="253"/>
      <c r="V186" s="144">
        <f>[3]B!AL2561</f>
        <v>9511670</v>
      </c>
    </row>
    <row r="187" spans="1:22" x14ac:dyDescent="0.2">
      <c r="A187" s="254" t="s">
        <v>276</v>
      </c>
      <c r="B187" s="255" t="s">
        <v>277</v>
      </c>
      <c r="C187" s="401">
        <f>[3]B!C2600</f>
        <v>5</v>
      </c>
      <c r="D187" s="401">
        <f>[3]B!H2600</f>
        <v>5</v>
      </c>
      <c r="E187" s="404">
        <f>[3]B!I2600</f>
        <v>5</v>
      </c>
      <c r="F187" s="404">
        <f>[3]B!J2600</f>
        <v>0</v>
      </c>
      <c r="G187" s="404">
        <f>[3]B!K2600</f>
        <v>0</v>
      </c>
      <c r="H187" s="404">
        <f>[3]B!L2600</f>
        <v>0</v>
      </c>
      <c r="I187" s="404">
        <f>[3]B!M2600</f>
        <v>0</v>
      </c>
      <c r="J187" s="404">
        <f>[3]B!N2600</f>
        <v>0</v>
      </c>
      <c r="K187" s="402">
        <v>2</v>
      </c>
      <c r="L187" s="404">
        <f>[3]B!AD2600</f>
        <v>0</v>
      </c>
      <c r="M187" s="404">
        <f>[3]B!AE2600</f>
        <v>0</v>
      </c>
      <c r="N187" s="404">
        <f>[3]B!AF2600</f>
        <v>0</v>
      </c>
      <c r="O187" s="404">
        <f>[3]B!AG2600</f>
        <v>0</v>
      </c>
      <c r="P187" s="404">
        <f>[3]B!AH2600</f>
        <v>0</v>
      </c>
      <c r="Q187" s="404">
        <f>[3]B!AI2600</f>
        <v>0</v>
      </c>
      <c r="R187" s="404">
        <f>[3]B!AJ2600</f>
        <v>0</v>
      </c>
      <c r="S187" s="17">
        <f>[3]B!$I$2600</f>
        <v>5</v>
      </c>
      <c r="T187" s="17">
        <f>[3]B!$L$2600</f>
        <v>0</v>
      </c>
      <c r="U187" s="253"/>
      <c r="V187" s="144">
        <f>[3]B!AL2600</f>
        <v>759890</v>
      </c>
    </row>
    <row r="188" spans="1:22" x14ac:dyDescent="0.2">
      <c r="A188" s="254" t="s">
        <v>278</v>
      </c>
      <c r="B188" s="255" t="s">
        <v>279</v>
      </c>
      <c r="C188" s="401">
        <f>[3]B!C2640</f>
        <v>74</v>
      </c>
      <c r="D188" s="401">
        <f>[3]B!H2640</f>
        <v>64</v>
      </c>
      <c r="E188" s="404">
        <f>[3]B!I2640</f>
        <v>54</v>
      </c>
      <c r="F188" s="404">
        <f>[3]B!J2640</f>
        <v>10</v>
      </c>
      <c r="G188" s="404">
        <f>[3]B!K2640</f>
        <v>0</v>
      </c>
      <c r="H188" s="404">
        <f>[3]B!L2640</f>
        <v>8</v>
      </c>
      <c r="I188" s="404">
        <f>[3]B!M2640</f>
        <v>2</v>
      </c>
      <c r="J188" s="404">
        <f>[3]B!N2640</f>
        <v>0</v>
      </c>
      <c r="K188" s="402">
        <v>2</v>
      </c>
      <c r="L188" s="404">
        <f>[3]B!AD2640</f>
        <v>0</v>
      </c>
      <c r="M188" s="404">
        <f>[3]B!AE2640</f>
        <v>0</v>
      </c>
      <c r="N188" s="404">
        <f>[3]B!AF2640</f>
        <v>0</v>
      </c>
      <c r="O188" s="404">
        <f>[3]B!AG2640</f>
        <v>0</v>
      </c>
      <c r="P188" s="404">
        <f>[3]B!AH2640</f>
        <v>0</v>
      </c>
      <c r="Q188" s="404">
        <f>[3]B!AI2640</f>
        <v>0</v>
      </c>
      <c r="R188" s="404">
        <f>[3]B!AJ2640</f>
        <v>0</v>
      </c>
      <c r="S188" s="17">
        <f>[3]B!$I$2640</f>
        <v>54</v>
      </c>
      <c r="T188" s="17">
        <f>[3]B!$L$2640</f>
        <v>8</v>
      </c>
      <c r="U188" s="253"/>
      <c r="V188" s="144">
        <f>[3]B!AL2640</f>
        <v>10975150</v>
      </c>
    </row>
    <row r="189" spans="1:22" x14ac:dyDescent="0.2">
      <c r="A189" s="257" t="s">
        <v>280</v>
      </c>
      <c r="B189" s="255" t="s">
        <v>281</v>
      </c>
      <c r="C189" s="401">
        <f>SUM(C190:C192)</f>
        <v>70</v>
      </c>
      <c r="D189" s="401">
        <f t="shared" ref="D189:Q189" si="6">SUM(D190:D192)</f>
        <v>69</v>
      </c>
      <c r="E189" s="401">
        <f>SUM(E190:E192)</f>
        <v>27</v>
      </c>
      <c r="F189" s="401">
        <f>SUM(F190:F192)</f>
        <v>42</v>
      </c>
      <c r="G189" s="401">
        <f t="shared" si="6"/>
        <v>1</v>
      </c>
      <c r="H189" s="401">
        <f t="shared" si="6"/>
        <v>0</v>
      </c>
      <c r="I189" s="401">
        <f t="shared" si="6"/>
        <v>0</v>
      </c>
      <c r="J189" s="401">
        <f t="shared" si="6"/>
        <v>0</v>
      </c>
      <c r="K189" s="406"/>
      <c r="L189" s="401">
        <f t="shared" si="6"/>
        <v>0</v>
      </c>
      <c r="M189" s="401">
        <f t="shared" si="6"/>
        <v>0</v>
      </c>
      <c r="N189" s="401">
        <f t="shared" si="6"/>
        <v>0</v>
      </c>
      <c r="O189" s="401">
        <f t="shared" si="6"/>
        <v>0</v>
      </c>
      <c r="P189" s="401">
        <f t="shared" si="6"/>
        <v>0</v>
      </c>
      <c r="Q189" s="401">
        <f t="shared" si="6"/>
        <v>0</v>
      </c>
      <c r="R189" s="401">
        <f>SUM(R190:R192)</f>
        <v>0</v>
      </c>
      <c r="S189" s="401">
        <f>SUM(S190:S192)</f>
        <v>54</v>
      </c>
      <c r="T189" s="401">
        <f>SUM(T190:T192)</f>
        <v>0</v>
      </c>
      <c r="U189" s="253"/>
      <c r="V189" s="401">
        <f>SUM(V190:V192)</f>
        <v>4437720</v>
      </c>
    </row>
    <row r="190" spans="1:22" x14ac:dyDescent="0.2">
      <c r="A190" s="258"/>
      <c r="B190" s="259" t="s">
        <v>282</v>
      </c>
      <c r="C190" s="402">
        <f>[3]B!C2646</f>
        <v>70</v>
      </c>
      <c r="D190" s="402">
        <f>[3]B!H2646</f>
        <v>69</v>
      </c>
      <c r="E190" s="402">
        <f>[3]B!I2646</f>
        <v>27</v>
      </c>
      <c r="F190" s="402">
        <f>[3]B!J2646</f>
        <v>42</v>
      </c>
      <c r="G190" s="402">
        <f>[3]B!K2646</f>
        <v>1</v>
      </c>
      <c r="H190" s="402">
        <f>[3]B!L2646</f>
        <v>0</v>
      </c>
      <c r="I190" s="402">
        <f>[3]B!M2646</f>
        <v>0</v>
      </c>
      <c r="J190" s="402">
        <f>[3]B!N2646</f>
        <v>0</v>
      </c>
      <c r="K190" s="406"/>
      <c r="L190" s="402">
        <f>[3]B!AD2646</f>
        <v>0</v>
      </c>
      <c r="M190" s="402">
        <f>[3]B!AE2646</f>
        <v>0</v>
      </c>
      <c r="N190" s="402">
        <f>[3]B!AF2646</f>
        <v>0</v>
      </c>
      <c r="O190" s="402">
        <f>[3]B!AG2646</f>
        <v>0</v>
      </c>
      <c r="P190" s="402">
        <f>[3]B!AH2646</f>
        <v>0</v>
      </c>
      <c r="Q190" s="402">
        <f>[3]B!AI2646</f>
        <v>0</v>
      </c>
      <c r="R190" s="402">
        <f>[3]B!AJ2646</f>
        <v>0</v>
      </c>
      <c r="S190" s="17">
        <f>[3]B!$I$2646</f>
        <v>27</v>
      </c>
      <c r="T190" s="17">
        <f>[3]B!$L$2646</f>
        <v>0</v>
      </c>
      <c r="U190" s="260"/>
      <c r="V190" s="144">
        <f>[3]B!AL2646</f>
        <v>4437720</v>
      </c>
    </row>
    <row r="191" spans="1:22" x14ac:dyDescent="0.2">
      <c r="A191" s="258"/>
      <c r="B191" s="259" t="s">
        <v>283</v>
      </c>
      <c r="C191" s="402">
        <f>[3]B!C2647</f>
        <v>0</v>
      </c>
      <c r="D191" s="402">
        <f>[3]B!H2647</f>
        <v>0</v>
      </c>
      <c r="E191" s="402">
        <f>[3]B!I2647</f>
        <v>0</v>
      </c>
      <c r="F191" s="402">
        <f>[3]B!J2647</f>
        <v>0</v>
      </c>
      <c r="G191" s="402">
        <f>[3]B!K2647</f>
        <v>0</v>
      </c>
      <c r="H191" s="402">
        <f>[3]B!L2647</f>
        <v>0</v>
      </c>
      <c r="I191" s="402">
        <f>[3]B!M2647</f>
        <v>0</v>
      </c>
      <c r="J191" s="402">
        <f>[3]B!N2647</f>
        <v>0</v>
      </c>
      <c r="K191" s="406"/>
      <c r="L191" s="402">
        <f>[3]B!AD2647</f>
        <v>0</v>
      </c>
      <c r="M191" s="402">
        <f>[3]B!AE2647</f>
        <v>0</v>
      </c>
      <c r="N191" s="402">
        <f>[3]B!AF2647</f>
        <v>0</v>
      </c>
      <c r="O191" s="402">
        <f>[3]B!AG2647</f>
        <v>0</v>
      </c>
      <c r="P191" s="402">
        <f>[3]B!AH2647</f>
        <v>0</v>
      </c>
      <c r="Q191" s="402">
        <f>[3]B!AI2647</f>
        <v>0</v>
      </c>
      <c r="R191" s="402">
        <f>[3]B!AJ2647</f>
        <v>0</v>
      </c>
      <c r="S191" s="17">
        <f>[3]B!$I$2646</f>
        <v>27</v>
      </c>
      <c r="T191" s="17">
        <f>[3]B!$L$2646</f>
        <v>0</v>
      </c>
      <c r="U191" s="260"/>
      <c r="V191" s="144">
        <f>[3]B!AL2647</f>
        <v>0</v>
      </c>
    </row>
    <row r="192" spans="1:22" x14ac:dyDescent="0.2">
      <c r="A192" s="258"/>
      <c r="B192" s="259" t="s">
        <v>284</v>
      </c>
      <c r="C192" s="402">
        <f>SUM([3]B!C2648:C2652)</f>
        <v>0</v>
      </c>
      <c r="D192" s="402">
        <f>SUM([3]B!H2648:H2652)</f>
        <v>0</v>
      </c>
      <c r="E192" s="402">
        <f>SUM([3]B!I2648:I2652)</f>
        <v>0</v>
      </c>
      <c r="F192" s="402">
        <f>SUM([3]B!J2648:J2652)</f>
        <v>0</v>
      </c>
      <c r="G192" s="402">
        <f>SUM([3]B!K2648:K2652)</f>
        <v>0</v>
      </c>
      <c r="H192" s="402">
        <f>SUM([3]B!L2648:L2652)</f>
        <v>0</v>
      </c>
      <c r="I192" s="402">
        <f>SUM([3]B!M2648:M2652)</f>
        <v>0</v>
      </c>
      <c r="J192" s="402">
        <f>SUM([3]B!N2648:N2652)</f>
        <v>0</v>
      </c>
      <c r="K192" s="406"/>
      <c r="L192" s="402">
        <f>SUM([3]B!AD2648:AD2652)</f>
        <v>0</v>
      </c>
      <c r="M192" s="402">
        <f>SUM([3]B!AE2648:AE2652)</f>
        <v>0</v>
      </c>
      <c r="N192" s="402">
        <f>SUM([3]B!AF2648:AF2652)</f>
        <v>0</v>
      </c>
      <c r="O192" s="402">
        <f>SUM([3]B!AG2648:AG2652)</f>
        <v>0</v>
      </c>
      <c r="P192" s="402">
        <f>SUM([3]B!AH2648:AH2652)</f>
        <v>0</v>
      </c>
      <c r="Q192" s="402">
        <f>SUM([3]B!AI2648:AI2652)</f>
        <v>0</v>
      </c>
      <c r="R192" s="402">
        <f>SUM([3]B!AJ2648:AJ2652)</f>
        <v>0</v>
      </c>
      <c r="S192" s="402">
        <f>SUM([3]B!I2648:I2652)</f>
        <v>0</v>
      </c>
      <c r="T192" s="402">
        <f>SUM([3]B!L2648:L2652)</f>
        <v>0</v>
      </c>
      <c r="U192" s="260"/>
      <c r="V192" s="402">
        <f>SUM([3]B!AL2648:AL2652)</f>
        <v>0</v>
      </c>
    </row>
    <row r="193" spans="1:28" x14ac:dyDescent="0.2">
      <c r="A193" s="254" t="s">
        <v>285</v>
      </c>
      <c r="B193" s="255" t="s">
        <v>286</v>
      </c>
      <c r="C193" s="401">
        <f>+[3]B!C2889</f>
        <v>81</v>
      </c>
      <c r="D193" s="401">
        <f>+[3]B!H2889</f>
        <v>77</v>
      </c>
      <c r="E193" s="407">
        <f>+[3]B!I2889</f>
        <v>69</v>
      </c>
      <c r="F193" s="407">
        <f>+[3]B!J2889</f>
        <v>8</v>
      </c>
      <c r="G193" s="407">
        <f>+[3]B!K2889</f>
        <v>1</v>
      </c>
      <c r="H193" s="407">
        <f>+[3]B!L2889</f>
        <v>3</v>
      </c>
      <c r="I193" s="407">
        <f>+[3]B!M2889</f>
        <v>0</v>
      </c>
      <c r="J193" s="407">
        <f>+[3]B!N2889</f>
        <v>0</v>
      </c>
      <c r="K193" s="402">
        <v>7</v>
      </c>
      <c r="L193" s="404">
        <f>+[3]B!AD2889</f>
        <v>0</v>
      </c>
      <c r="M193" s="404">
        <f>+[3]B!AE2889</f>
        <v>0</v>
      </c>
      <c r="N193" s="404">
        <f>+[3]B!AF2889</f>
        <v>0</v>
      </c>
      <c r="O193" s="404">
        <f>+[3]B!AG2889</f>
        <v>0</v>
      </c>
      <c r="P193" s="404">
        <f>+[3]B!AH2889</f>
        <v>0</v>
      </c>
      <c r="Q193" s="404">
        <f>+[3]B!AI2889</f>
        <v>0</v>
      </c>
      <c r="R193" s="404">
        <f>+[3]B!AJ2889</f>
        <v>0</v>
      </c>
      <c r="S193" s="17">
        <f>[3]B!$I$2889</f>
        <v>69</v>
      </c>
      <c r="T193" s="17">
        <f>[3]B!$L$2889</f>
        <v>3</v>
      </c>
      <c r="U193" s="260"/>
      <c r="V193" s="145">
        <f>[3]B!$AL$2889</f>
        <v>25390130</v>
      </c>
    </row>
    <row r="194" spans="1:28" x14ac:dyDescent="0.2">
      <c r="A194" s="254" t="s">
        <v>287</v>
      </c>
      <c r="B194" s="255" t="s">
        <v>288</v>
      </c>
      <c r="C194" s="405">
        <f>+[3]B!C3105</f>
        <v>71</v>
      </c>
      <c r="D194" s="405">
        <f>+[3]B!H3105</f>
        <v>29</v>
      </c>
      <c r="E194" s="404">
        <f>+[3]B!I3105</f>
        <v>29</v>
      </c>
      <c r="F194" s="404">
        <f>+[3]B!J3105</f>
        <v>0</v>
      </c>
      <c r="G194" s="404">
        <f>+[3]B!K3105</f>
        <v>0</v>
      </c>
      <c r="H194" s="404">
        <f>+[3]B!L3105</f>
        <v>42</v>
      </c>
      <c r="I194" s="404">
        <f>+[3]B!M3105</f>
        <v>0</v>
      </c>
      <c r="J194" s="404">
        <f>+[3]B!N3105</f>
        <v>0</v>
      </c>
      <c r="K194" s="404">
        <v>71</v>
      </c>
      <c r="L194" s="404">
        <f>+[3]B!AD3094</f>
        <v>0</v>
      </c>
      <c r="M194" s="404">
        <f>+[3]B!AE3094</f>
        <v>0</v>
      </c>
      <c r="N194" s="404">
        <f>+[3]B!AF3094</f>
        <v>0</v>
      </c>
      <c r="O194" s="404">
        <f>+[3]B!AG3094</f>
        <v>0</v>
      </c>
      <c r="P194" s="404">
        <f>+[3]B!AH3094</f>
        <v>0</v>
      </c>
      <c r="Q194" s="404">
        <f>+[3]B!AI3094</f>
        <v>0</v>
      </c>
      <c r="R194" s="404">
        <f>+[3]B!AJ3094</f>
        <v>0</v>
      </c>
      <c r="S194" s="404">
        <f>+[3]B!I3094</f>
        <v>28</v>
      </c>
      <c r="T194" s="404">
        <f>+[3]B!L3094</f>
        <v>42</v>
      </c>
      <c r="U194" s="260"/>
      <c r="V194" s="404">
        <f>+[3]B!AL3094</f>
        <v>987880</v>
      </c>
    </row>
    <row r="195" spans="1:28" x14ac:dyDescent="0.2">
      <c r="A195" s="261" t="s">
        <v>287</v>
      </c>
      <c r="B195" s="262" t="s">
        <v>289</v>
      </c>
      <c r="C195" s="408">
        <f>+[3]B!C2894</f>
        <v>10</v>
      </c>
      <c r="D195" s="401">
        <f>+[3]B!H2894</f>
        <v>3</v>
      </c>
      <c r="E195" s="402">
        <f>+[3]B!I2894</f>
        <v>3</v>
      </c>
      <c r="F195" s="402">
        <f>+[3]B!J2894</f>
        <v>0</v>
      </c>
      <c r="G195" s="402">
        <f>+[3]B!K2894</f>
        <v>1</v>
      </c>
      <c r="H195" s="402">
        <f>+[3]B!L2894</f>
        <v>6</v>
      </c>
      <c r="I195" s="402">
        <f>+[3]B!M2894</f>
        <v>0</v>
      </c>
      <c r="J195" s="402">
        <f>+[3]B!N2894</f>
        <v>0</v>
      </c>
      <c r="K195" s="409"/>
      <c r="L195" s="410">
        <f>+[3]B!AD2894</f>
        <v>0</v>
      </c>
      <c r="M195" s="410">
        <f>+[3]B!AE2894</f>
        <v>0</v>
      </c>
      <c r="N195" s="410">
        <f>+[3]B!AF2894</f>
        <v>0</v>
      </c>
      <c r="O195" s="410">
        <f>+[3]B!AG2894</f>
        <v>0</v>
      </c>
      <c r="P195" s="410">
        <f>+[3]B!AH2894</f>
        <v>0</v>
      </c>
      <c r="Q195" s="410">
        <f>+[3]B!AI2894</f>
        <v>0</v>
      </c>
      <c r="R195" s="410">
        <f>+[3]B!AJ2894</f>
        <v>0</v>
      </c>
      <c r="S195" s="253"/>
      <c r="T195" s="253"/>
      <c r="U195" s="57">
        <f>+[3]B!C2894</f>
        <v>10</v>
      </c>
      <c r="V195" s="264">
        <f>+[3]B!AL2894*0.75</f>
        <v>206032.5</v>
      </c>
    </row>
    <row r="196" spans="1:28" s="3" customFormat="1" x14ac:dyDescent="0.2">
      <c r="A196" s="637" t="s">
        <v>290</v>
      </c>
      <c r="B196" s="637"/>
      <c r="C196" s="411">
        <f t="shared" ref="C196:J196" si="7">SUM(C176:C189)+C193+C194+C195</f>
        <v>820</v>
      </c>
      <c r="D196" s="411">
        <f t="shared" si="7"/>
        <v>676</v>
      </c>
      <c r="E196" s="411">
        <f t="shared" si="7"/>
        <v>504</v>
      </c>
      <c r="F196" s="411">
        <f t="shared" si="7"/>
        <v>172</v>
      </c>
      <c r="G196" s="411">
        <f t="shared" si="7"/>
        <v>11</v>
      </c>
      <c r="H196" s="411">
        <f t="shared" si="7"/>
        <v>112</v>
      </c>
      <c r="I196" s="411">
        <f t="shared" si="7"/>
        <v>21</v>
      </c>
      <c r="J196" s="411">
        <f t="shared" si="7"/>
        <v>0</v>
      </c>
      <c r="K196" s="411">
        <f t="shared" ref="K196" si="8">SUM(K176:K195)</f>
        <v>212</v>
      </c>
      <c r="L196" s="411">
        <f t="shared" ref="L196:R196" si="9">SUM(L176:L189)+L193+L194+L195</f>
        <v>0</v>
      </c>
      <c r="M196" s="411">
        <f t="shared" si="9"/>
        <v>47</v>
      </c>
      <c r="N196" s="411">
        <f t="shared" si="9"/>
        <v>0</v>
      </c>
      <c r="O196" s="411">
        <f t="shared" si="9"/>
        <v>0</v>
      </c>
      <c r="P196" s="411">
        <f t="shared" si="9"/>
        <v>0</v>
      </c>
      <c r="Q196" s="411">
        <f t="shared" si="9"/>
        <v>0</v>
      </c>
      <c r="R196" s="411">
        <f t="shared" si="9"/>
        <v>0</v>
      </c>
      <c r="S196" s="411">
        <f>SUM(S176:S189)+S193+S194</f>
        <v>527</v>
      </c>
      <c r="T196" s="411">
        <f>SUM(T176:T189)+T193+T194</f>
        <v>106</v>
      </c>
      <c r="U196" s="411">
        <f>SUM(U195)</f>
        <v>10</v>
      </c>
      <c r="V196" s="411">
        <f>SUM(V176:V189)+V193+V194+V195</f>
        <v>124284922.5</v>
      </c>
    </row>
    <row r="197" spans="1:28" ht="14.25" customHeight="1" x14ac:dyDescent="0.2">
      <c r="A197" s="668" t="s">
        <v>291</v>
      </c>
      <c r="B197" s="668"/>
      <c r="C197" s="668"/>
      <c r="D197" s="668"/>
      <c r="E197" s="668"/>
      <c r="F197" s="668"/>
    </row>
    <row r="198" spans="1:28" ht="51" x14ac:dyDescent="0.2">
      <c r="A198" s="575" t="s">
        <v>292</v>
      </c>
      <c r="B198" s="650"/>
      <c r="C198" s="581" t="s">
        <v>157</v>
      </c>
      <c r="D198" s="581" t="s">
        <v>293</v>
      </c>
      <c r="E198" s="621" t="s">
        <v>294</v>
      </c>
      <c r="F198" s="621" t="s">
        <v>295</v>
      </c>
      <c r="G198" s="565" t="s">
        <v>296</v>
      </c>
      <c r="H198" s="565" t="s">
        <v>297</v>
      </c>
      <c r="I198" s="565" t="s">
        <v>298</v>
      </c>
      <c r="J198" s="570" t="s">
        <v>298</v>
      </c>
    </row>
    <row r="199" spans="1:28" ht="25.5" x14ac:dyDescent="0.2">
      <c r="A199" s="579"/>
      <c r="B199" s="652"/>
      <c r="C199" s="583"/>
      <c r="D199" s="583"/>
      <c r="E199" s="623"/>
      <c r="F199" s="623"/>
      <c r="G199" s="412" t="s">
        <v>294</v>
      </c>
      <c r="H199" s="412" t="s">
        <v>295</v>
      </c>
      <c r="I199" s="412" t="s">
        <v>294</v>
      </c>
      <c r="J199" s="413" t="s">
        <v>295</v>
      </c>
      <c r="S199" s="3"/>
      <c r="T199" s="3"/>
      <c r="U199" s="3"/>
      <c r="V199" s="3"/>
    </row>
    <row r="200" spans="1:28" x14ac:dyDescent="0.2">
      <c r="A200" s="640" t="s">
        <v>299</v>
      </c>
      <c r="B200" s="664"/>
      <c r="C200" s="269">
        <f>SUM(E200:F200)</f>
        <v>297</v>
      </c>
      <c r="D200" s="414">
        <v>160</v>
      </c>
      <c r="E200" s="415">
        <f>SUM([3]B!P1412,[3]B!P1547,[3]B!P1728,[3]B!P1792,[3]B!P1866,[3]B!P1909,[3]B!P2057,[3]B!P2067,[3]B!P2167,[3]B!P2169,[3]B!P2392,[3]B!P2397,[3]B!P2438,[3]B!P2561,[3]B!P2600,[3]B!P2640,[3]B!P2655,[3]B!P2882,[3]B!P2894,[3]B!P3094)</f>
        <v>45</v>
      </c>
      <c r="F200" s="416">
        <f>SUM([3]B!Q1412,[3]B!Q1547,[3]B!Q1728,[3]B!Q1792,[3]B!Q1866,[3]B!Q1909,[3]B!Q2057,[3]B!Q2067,[3]B!Q2167,[3]B!Q2169,[3]B!Q2392,[3]B!Q2397,[3]B!Q2438,[3]B!Q2561,[3]B!Q2600,[3]B!Q2640,[3]B!Q2655,[3]B!Q2882,[3]B!Q2894,[3]B!Q3094)</f>
        <v>252</v>
      </c>
      <c r="G200" s="414"/>
      <c r="H200" s="417"/>
      <c r="I200" s="417"/>
      <c r="J200" s="418"/>
      <c r="K200" s="270" t="str">
        <f>AA200</f>
        <v/>
      </c>
      <c r="AA200" s="271" t="str">
        <f>IF(C200&lt;D200,"Beneficiarios MAI no puede ser mayor al TOTAL","")</f>
        <v/>
      </c>
      <c r="AB200" s="271">
        <f>IF(C200&lt;D200,1,0)</f>
        <v>0</v>
      </c>
    </row>
    <row r="201" spans="1:28" x14ac:dyDescent="0.2">
      <c r="A201" s="689" t="s">
        <v>300</v>
      </c>
      <c r="B201" s="690"/>
      <c r="C201" s="272">
        <f>SUM(E201:F201)</f>
        <v>133</v>
      </c>
      <c r="D201" s="419">
        <v>93</v>
      </c>
      <c r="E201" s="420">
        <f>SUM([3]B!S1412,[3]B!S1547,[3]B!S1728,[3]B!S1792,[3]B!S1866,[3]B!S1909,[3]B!S2057,[3]B!S2067,[3]B!S2167,[3]B!S2169,[3]B!S2392,[3]B!S2397,[3]B!S2438,[3]B!S2561,[3]B!S2600,[3]B!S2640,[3]B!S2655,[3]B!S2882,[3]B!S2894,[3]B!S3094)</f>
        <v>11</v>
      </c>
      <c r="F201" s="421">
        <f>SUM([3]B!T1412,[3]B!T1547,[3]B!T1728,[3]B!T1792,[3]B!T1866,[3]B!T1909,[3]B!T2057,[3]B!T2067,[3]B!T2167,[3]B!T2169,[3]B!T2392,[3]B!T2397,[3]B!T2438,[3]B!T2561,[3]B!T2600,[3]B!T2640,[3]B!T2655,[3]B!T2882,[3]B!T2894,[3]B!T3094)</f>
        <v>122</v>
      </c>
      <c r="G201" s="419"/>
      <c r="H201" s="422"/>
      <c r="I201" s="422"/>
      <c r="J201" s="422"/>
      <c r="K201" s="270" t="str">
        <f>AA201</f>
        <v/>
      </c>
      <c r="S201" s="3"/>
      <c r="T201" s="3"/>
      <c r="V201" s="3"/>
      <c r="AA201" s="271" t="str">
        <f>IF(C201&lt;D201,"Beneficiarios MAI no puede ser mayor al TOTAL","")</f>
        <v/>
      </c>
      <c r="AB201" s="271">
        <f>IF(C201&lt;D201,1,0)</f>
        <v>0</v>
      </c>
    </row>
    <row r="202" spans="1:28" x14ac:dyDescent="0.2">
      <c r="A202" s="691" t="s">
        <v>301</v>
      </c>
      <c r="B202" s="273" t="s">
        <v>302</v>
      </c>
      <c r="C202" s="274">
        <f>SUM(E202:F202)</f>
        <v>178</v>
      </c>
      <c r="D202" s="423">
        <v>172</v>
      </c>
      <c r="E202" s="424">
        <f>SUM([3]B!Y1412,[3]B!Y1547,[3]B!Y1728,[3]B!Y1792,[3]B!Y1866,[3]B!Y1909,[3]B!Y2057,[3]B!Y2067,[3]B!Y2167,[3]B!Y2169,[3]B!Y2392,[3]B!Y2397,[3]B!Y2438,[3]B!Y2561,[3]B!Y2600,[3]B!Y2640,[3]B!Y2655,[3]B!Y2882,[3]B!Y2894,[3]B!Y3094)</f>
        <v>10</v>
      </c>
      <c r="F202" s="424">
        <f>SUM([3]B!Z1412,[3]B!Z1547,[3]B!Z1728,[3]B!Z1792,[3]B!Z1866,[3]B!Z1909,[3]B!Z2057,[3]B!Z2067,[3]B!Z2167,[3]B!Z2169,[3]B!Z2392,[3]B!Z2397,[3]B!Z2438,[3]B!Z2561,[3]B!Z2600,[3]B!Z2640,[3]B!Z2655,[3]B!Z2882,[3]B!Z2894,[3]B!Z3094)</f>
        <v>168</v>
      </c>
      <c r="G202" s="414"/>
      <c r="H202" s="417"/>
      <c r="I202" s="417"/>
      <c r="J202" s="417"/>
      <c r="K202" s="270" t="str">
        <f>AA202</f>
        <v/>
      </c>
      <c r="AA202" s="271" t="str">
        <f>IF(C202&lt;D202,"Beneficiarios MAI no puede ser mayor al TOTAL","")</f>
        <v/>
      </c>
      <c r="AB202" s="271">
        <f>IF(C202&lt;D202,1,0)</f>
        <v>0</v>
      </c>
    </row>
    <row r="203" spans="1:28" x14ac:dyDescent="0.2">
      <c r="A203" s="692"/>
      <c r="B203" s="275" t="s">
        <v>303</v>
      </c>
      <c r="C203" s="272">
        <f>SUM(E203:F203)</f>
        <v>0</v>
      </c>
      <c r="D203" s="425"/>
      <c r="E203" s="426">
        <f>SUM([3]B!V1412,[3]B!V1547,[3]B!V1728,[3]B!V1792,[3]B!V1866,[3]B!V1909,[3]B!V2057,[3]B!V2067,[3]B!V2167,[3]B!V2169,[3]B!V2392,[3]B!V2397,[3]B!V2438,[3]B!V2561,[3]B!V2600,[3]B!V2640,[3]B!V2655,[3]B!V2882,[3]B!V2894,[3]B!V3094)</f>
        <v>0</v>
      </c>
      <c r="F203" s="426">
        <f>SUM([3]B!W1412,[3]B!W1547,[3]B!W1728,[3]B!W1792,[3]B!W1866,[3]B!W1909,[3]B!W2057,[3]B!W2067,[3]B!W2167,[3]B!W2169,[3]B!W2392,[3]B!W2397,[3]B!W2438,[3]B!W2561,[3]B!W2600,[3]B!W2640,[3]B!W2655,[3]B!W2882,[3]B!W2894,[3]B!W3094)</f>
        <v>0</v>
      </c>
      <c r="G203" s="425"/>
      <c r="H203" s="427"/>
      <c r="I203" s="427"/>
      <c r="J203" s="427"/>
      <c r="K203" s="270" t="str">
        <f>AA203</f>
        <v/>
      </c>
      <c r="AA203" s="271" t="str">
        <f>IF(C203&lt;D203,"Beneficiarios MAI no puede ser mayor al TOTAL","")</f>
        <v/>
      </c>
      <c r="AB203" s="271">
        <f>IF(C203&lt;D203,1,0)</f>
        <v>0</v>
      </c>
    </row>
    <row r="204" spans="1:28" ht="14.25" customHeight="1" x14ac:dyDescent="0.2">
      <c r="A204" s="668" t="s">
        <v>304</v>
      </c>
      <c r="B204" s="668"/>
      <c r="C204" s="559"/>
      <c r="D204" s="559"/>
      <c r="E204" s="2"/>
      <c r="F204" s="2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</row>
    <row r="205" spans="1:28" ht="14.25" customHeight="1" x14ac:dyDescent="0.2">
      <c r="A205" s="693" t="s">
        <v>305</v>
      </c>
      <c r="B205" s="694"/>
      <c r="C205" s="581" t="s">
        <v>5</v>
      </c>
      <c r="D205" s="599" t="s">
        <v>6</v>
      </c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105"/>
    </row>
    <row r="206" spans="1:28" x14ac:dyDescent="0.2">
      <c r="A206" s="695"/>
      <c r="B206" s="696"/>
      <c r="C206" s="583"/>
      <c r="D206" s="600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105"/>
    </row>
    <row r="207" spans="1:28" x14ac:dyDescent="0.2">
      <c r="A207" s="679" t="s">
        <v>306</v>
      </c>
      <c r="B207" s="680"/>
      <c r="C207" s="277">
        <f>[3]B!C2886</f>
        <v>3</v>
      </c>
      <c r="D207" s="278">
        <f>[3]B!I2886</f>
        <v>3</v>
      </c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105"/>
      <c r="U207" s="105"/>
    </row>
    <row r="208" spans="1:28" x14ac:dyDescent="0.2">
      <c r="A208" s="681" t="s">
        <v>307</v>
      </c>
      <c r="B208" s="681"/>
      <c r="C208" s="279">
        <f>SUM([3]B!C2885+[3]B!C2887)</f>
        <v>6</v>
      </c>
      <c r="D208" s="280">
        <f>[3]B!I2885+[3]B!I2887</f>
        <v>6</v>
      </c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105"/>
    </row>
    <row r="209" spans="1:22" ht="14.25" customHeight="1" x14ac:dyDescent="0.2">
      <c r="A209" s="682" t="s">
        <v>308</v>
      </c>
      <c r="B209" s="682"/>
      <c r="C209" s="558"/>
      <c r="D209" s="428"/>
      <c r="E209" s="428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105"/>
      <c r="S209" s="383"/>
      <c r="T209" s="383"/>
    </row>
    <row r="210" spans="1:22" ht="14.25" customHeight="1" x14ac:dyDescent="0.2">
      <c r="A210" s="683" t="s">
        <v>226</v>
      </c>
      <c r="B210" s="684"/>
      <c r="C210" s="581" t="s">
        <v>157</v>
      </c>
      <c r="D210" s="613" t="s">
        <v>227</v>
      </c>
      <c r="E210" s="614"/>
      <c r="F210" s="614"/>
      <c r="G210" s="614"/>
      <c r="H210" s="615" t="s">
        <v>169</v>
      </c>
      <c r="I210" s="616"/>
      <c r="J210" s="617"/>
      <c r="K210" s="697" t="s">
        <v>170</v>
      </c>
      <c r="L210" s="633"/>
      <c r="M210" s="633"/>
      <c r="N210" s="621" t="s">
        <v>171</v>
      </c>
      <c r="O210" s="750" t="s">
        <v>172</v>
      </c>
      <c r="P210" s="751"/>
      <c r="Q210" s="593" t="s">
        <v>173</v>
      </c>
    </row>
    <row r="211" spans="1:22" s="123" customFormat="1" ht="14.25" customHeight="1" x14ac:dyDescent="0.2">
      <c r="A211" s="685"/>
      <c r="B211" s="686"/>
      <c r="C211" s="582"/>
      <c r="D211" s="644" t="s">
        <v>175</v>
      </c>
      <c r="E211" s="639" t="s">
        <v>176</v>
      </c>
      <c r="F211" s="639"/>
      <c r="G211" s="603" t="s">
        <v>236</v>
      </c>
      <c r="H211" s="605" t="s">
        <v>178</v>
      </c>
      <c r="I211" s="607" t="s">
        <v>179</v>
      </c>
      <c r="J211" s="609" t="s">
        <v>180</v>
      </c>
      <c r="K211" s="611" t="s">
        <v>309</v>
      </c>
      <c r="L211" s="612" t="s">
        <v>182</v>
      </c>
      <c r="M211" s="626" t="s">
        <v>183</v>
      </c>
      <c r="N211" s="622"/>
      <c r="O211" s="752" t="s">
        <v>184</v>
      </c>
      <c r="P211" s="753" t="s">
        <v>185</v>
      </c>
      <c r="Q211" s="594"/>
      <c r="S211" s="5"/>
      <c r="T211" s="5"/>
      <c r="U211" s="5"/>
      <c r="V211" s="5"/>
    </row>
    <row r="212" spans="1:22" s="123" customFormat="1" x14ac:dyDescent="0.2">
      <c r="A212" s="687"/>
      <c r="B212" s="688"/>
      <c r="C212" s="583"/>
      <c r="D212" s="645"/>
      <c r="E212" s="210" t="s">
        <v>186</v>
      </c>
      <c r="F212" s="131" t="s">
        <v>187</v>
      </c>
      <c r="G212" s="604"/>
      <c r="H212" s="606"/>
      <c r="I212" s="608"/>
      <c r="J212" s="610"/>
      <c r="K212" s="611"/>
      <c r="L212" s="612"/>
      <c r="M212" s="626"/>
      <c r="N212" s="623"/>
      <c r="O212" s="752"/>
      <c r="P212" s="753"/>
      <c r="Q212" s="595"/>
      <c r="S212" s="5"/>
      <c r="T212" s="5"/>
      <c r="U212" s="5"/>
      <c r="V212" s="5"/>
    </row>
    <row r="213" spans="1:22" x14ac:dyDescent="0.2">
      <c r="A213" s="698" t="s">
        <v>310</v>
      </c>
      <c r="B213" s="699"/>
      <c r="C213" s="283">
        <f>+[3]B!C1330</f>
        <v>2</v>
      </c>
      <c r="D213" s="284">
        <f>+[3]B!D1330</f>
        <v>2</v>
      </c>
      <c r="E213" s="284">
        <f>+[3]B!E1330</f>
        <v>2</v>
      </c>
      <c r="F213" s="284">
        <f>+[3]B!F1330</f>
        <v>0</v>
      </c>
      <c r="G213" s="284">
        <f>+[3]B!G1330</f>
        <v>0</v>
      </c>
      <c r="H213" s="284">
        <f>+[3]B!AA1330</f>
        <v>2</v>
      </c>
      <c r="I213" s="284">
        <f>+[3]B!AB1330</f>
        <v>0</v>
      </c>
      <c r="J213" s="284">
        <f>+[3]B!AC1330</f>
        <v>0</v>
      </c>
      <c r="K213" s="284">
        <f>+[3]B!AD1330</f>
        <v>0</v>
      </c>
      <c r="L213" s="284">
        <f>+[3]B!AE1330</f>
        <v>0</v>
      </c>
      <c r="M213" s="284">
        <f>+[3]B!AF1330</f>
        <v>0</v>
      </c>
      <c r="N213" s="284">
        <f>+[3]B!AG1330</f>
        <v>0</v>
      </c>
      <c r="O213" s="284">
        <f>+[3]B!AH1330</f>
        <v>0</v>
      </c>
      <c r="P213" s="284">
        <f>+[3]B!AI1330</f>
        <v>0</v>
      </c>
      <c r="Q213" s="284">
        <f>+[3]B!AJ1330</f>
        <v>0</v>
      </c>
      <c r="U213" s="123"/>
      <c r="V213" s="123"/>
    </row>
    <row r="214" spans="1:22" x14ac:dyDescent="0.2">
      <c r="A214" s="700" t="s">
        <v>311</v>
      </c>
      <c r="B214" s="701"/>
      <c r="C214" s="285">
        <f>+[3]B!C1461</f>
        <v>701</v>
      </c>
      <c r="D214" s="286">
        <f>+[3]B!D1461</f>
        <v>700</v>
      </c>
      <c r="E214" s="286">
        <f>+[3]B!E1461</f>
        <v>700</v>
      </c>
      <c r="F214" s="286">
        <f>+[3]B!F1461</f>
        <v>0</v>
      </c>
      <c r="G214" s="286">
        <f>+[3]B!G1461</f>
        <v>1</v>
      </c>
      <c r="H214" s="429">
        <f>+[3]B!AA1461</f>
        <v>26</v>
      </c>
      <c r="I214" s="429">
        <f>+[3]B!AB1461</f>
        <v>675</v>
      </c>
      <c r="J214" s="429">
        <f>+[3]B!AC1461</f>
        <v>0</v>
      </c>
      <c r="K214" s="429">
        <f>+[3]B!AD1461</f>
        <v>0</v>
      </c>
      <c r="L214" s="429">
        <f>+[3]B!AE1461</f>
        <v>0</v>
      </c>
      <c r="M214" s="429">
        <f>+[3]B!AF1461</f>
        <v>0</v>
      </c>
      <c r="N214" s="429">
        <f>+[3]B!AG1461</f>
        <v>0</v>
      </c>
      <c r="O214" s="429">
        <f>+[3]B!AH1461</f>
        <v>0</v>
      </c>
      <c r="P214" s="429">
        <f>+[3]B!AI1461</f>
        <v>0</v>
      </c>
      <c r="Q214" s="430">
        <f>+[3]B!AJ1461</f>
        <v>0</v>
      </c>
    </row>
    <row r="215" spans="1:22" x14ac:dyDescent="0.2">
      <c r="A215" s="700" t="s">
        <v>312</v>
      </c>
      <c r="B215" s="701"/>
      <c r="C215" s="285">
        <f>+[3]B!C1618</f>
        <v>1360</v>
      </c>
      <c r="D215" s="286">
        <f>+[3]B!D1618</f>
        <v>1360</v>
      </c>
      <c r="E215" s="286">
        <f>+[3]B!E1618</f>
        <v>1359</v>
      </c>
      <c r="F215" s="286">
        <f>+[3]B!F1618</f>
        <v>1</v>
      </c>
      <c r="G215" s="286">
        <f>+[3]B!G1618</f>
        <v>0</v>
      </c>
      <c r="H215" s="429">
        <f>+[3]B!AA1618</f>
        <v>970</v>
      </c>
      <c r="I215" s="429">
        <f>+[3]B!AB1618</f>
        <v>390</v>
      </c>
      <c r="J215" s="429">
        <f>+[3]B!AC1618</f>
        <v>0</v>
      </c>
      <c r="K215" s="429">
        <f>+[3]B!AD1618</f>
        <v>0</v>
      </c>
      <c r="L215" s="429">
        <f>+[3]B!AE1618</f>
        <v>0</v>
      </c>
      <c r="M215" s="429">
        <f>+[3]B!AF1618</f>
        <v>0</v>
      </c>
      <c r="N215" s="429">
        <f>+[3]B!AG1618</f>
        <v>0</v>
      </c>
      <c r="O215" s="429">
        <f>+[3]B!AH1618</f>
        <v>0</v>
      </c>
      <c r="P215" s="429">
        <f>+[3]B!AI1618</f>
        <v>0</v>
      </c>
      <c r="Q215" s="430">
        <f>+[3]B!AJ1618</f>
        <v>0</v>
      </c>
    </row>
    <row r="216" spans="1:22" x14ac:dyDescent="0.2">
      <c r="A216" s="700" t="s">
        <v>313</v>
      </c>
      <c r="B216" s="701"/>
      <c r="C216" s="285">
        <f>[3]B!C1730</f>
        <v>0</v>
      </c>
      <c r="D216" s="286">
        <f>[3]B!D1730</f>
        <v>0</v>
      </c>
      <c r="E216" s="286">
        <f>[3]B!E1730</f>
        <v>0</v>
      </c>
      <c r="F216" s="286">
        <f>[3]B!F1730</f>
        <v>0</v>
      </c>
      <c r="G216" s="286">
        <f>[3]B!G1730</f>
        <v>0</v>
      </c>
      <c r="H216" s="429">
        <f>[3]B!AA1730</f>
        <v>0</v>
      </c>
      <c r="I216" s="429">
        <f>[3]B!AB1730</f>
        <v>0</v>
      </c>
      <c r="J216" s="429">
        <f>[3]B!AC1730</f>
        <v>0</v>
      </c>
      <c r="K216" s="429">
        <f>[3]B!AD1730</f>
        <v>0</v>
      </c>
      <c r="L216" s="429">
        <f>[3]B!AE1730</f>
        <v>0</v>
      </c>
      <c r="M216" s="429">
        <f>[3]B!AF1730</f>
        <v>0</v>
      </c>
      <c r="N216" s="429">
        <f>[3]B!AG1730</f>
        <v>0</v>
      </c>
      <c r="O216" s="429">
        <f>[3]B!AH1730</f>
        <v>0</v>
      </c>
      <c r="P216" s="429">
        <f>[3]B!AI1730</f>
        <v>0</v>
      </c>
      <c r="Q216" s="430">
        <f>[3]B!AJ1730</f>
        <v>0</v>
      </c>
    </row>
    <row r="217" spans="1:22" x14ac:dyDescent="0.2">
      <c r="A217" s="700" t="s">
        <v>314</v>
      </c>
      <c r="B217" s="701"/>
      <c r="C217" s="285">
        <f>[3]B!C1883</f>
        <v>9</v>
      </c>
      <c r="D217" s="286">
        <f>[3]B!D1883</f>
        <v>9</v>
      </c>
      <c r="E217" s="286">
        <f>[3]B!E1883</f>
        <v>9</v>
      </c>
      <c r="F217" s="286">
        <f>[3]B!F1883</f>
        <v>0</v>
      </c>
      <c r="G217" s="286">
        <f>[3]B!G1883</f>
        <v>0</v>
      </c>
      <c r="H217" s="429">
        <f>[3]B!AA1883</f>
        <v>0</v>
      </c>
      <c r="I217" s="429">
        <f>[3]B!AB1883</f>
        <v>9</v>
      </c>
      <c r="J217" s="429">
        <f>[3]B!AC1883</f>
        <v>0</v>
      </c>
      <c r="K217" s="429">
        <f>[3]B!AD1883</f>
        <v>0</v>
      </c>
      <c r="L217" s="429">
        <f>[3]B!AE1883</f>
        <v>0</v>
      </c>
      <c r="M217" s="429">
        <f>[3]B!AF1883</f>
        <v>0</v>
      </c>
      <c r="N217" s="429">
        <f>[3]B!AG1883</f>
        <v>0</v>
      </c>
      <c r="O217" s="429">
        <f>[3]B!AH1883</f>
        <v>0</v>
      </c>
      <c r="P217" s="429">
        <f>[3]B!AI1883</f>
        <v>0</v>
      </c>
      <c r="Q217" s="430">
        <f>[3]B!AJ1883</f>
        <v>0</v>
      </c>
    </row>
    <row r="218" spans="1:22" x14ac:dyDescent="0.2">
      <c r="A218" s="700" t="s">
        <v>315</v>
      </c>
      <c r="B218" s="701"/>
      <c r="C218" s="285">
        <f>+[3]B!C1983</f>
        <v>1073</v>
      </c>
      <c r="D218" s="286">
        <f>+[3]B!D1983</f>
        <v>1065</v>
      </c>
      <c r="E218" s="286">
        <f>+[3]B!E1983</f>
        <v>1062</v>
      </c>
      <c r="F218" s="286">
        <f>+[3]B!F1983</f>
        <v>3</v>
      </c>
      <c r="G218" s="286">
        <f>+[3]B!G1983</f>
        <v>8</v>
      </c>
      <c r="H218" s="429">
        <f>+[3]B!AA1983</f>
        <v>352</v>
      </c>
      <c r="I218" s="429">
        <f>+[3]B!AB1983</f>
        <v>471</v>
      </c>
      <c r="J218" s="429">
        <f>+[3]B!AC1983</f>
        <v>250</v>
      </c>
      <c r="K218" s="429">
        <f>+[3]B!AD1983</f>
        <v>0</v>
      </c>
      <c r="L218" s="429">
        <f>+[3]B!AE1983</f>
        <v>0</v>
      </c>
      <c r="M218" s="429">
        <f>+[3]B!AF1983</f>
        <v>0</v>
      </c>
      <c r="N218" s="429">
        <f>+[3]B!AG1983</f>
        <v>0</v>
      </c>
      <c r="O218" s="429">
        <f>+[3]B!AH1983</f>
        <v>0</v>
      </c>
      <c r="P218" s="429">
        <f>+[3]B!AI1983</f>
        <v>0</v>
      </c>
      <c r="Q218" s="430">
        <f>+[3]B!AJ1983</f>
        <v>0</v>
      </c>
    </row>
    <row r="219" spans="1:22" x14ac:dyDescent="0.2">
      <c r="A219" s="700" t="s">
        <v>316</v>
      </c>
      <c r="B219" s="701"/>
      <c r="C219" s="285">
        <f>+[3]B!C2212</f>
        <v>19347</v>
      </c>
      <c r="D219" s="286">
        <f>+[3]B!D2212</f>
        <v>19319</v>
      </c>
      <c r="E219" s="286">
        <f>+[3]B!E2212</f>
        <v>18906</v>
      </c>
      <c r="F219" s="286">
        <f>+[3]B!F2212</f>
        <v>413</v>
      </c>
      <c r="G219" s="286">
        <f>+[3]B!G2212</f>
        <v>28</v>
      </c>
      <c r="H219" s="429">
        <f>+[3]B!AA2212</f>
        <v>17946</v>
      </c>
      <c r="I219" s="429">
        <f>+[3]B!AB2212</f>
        <v>655</v>
      </c>
      <c r="J219" s="429">
        <f>+[3]B!AC2212</f>
        <v>746</v>
      </c>
      <c r="K219" s="429">
        <f>+[3]B!AD2212</f>
        <v>0</v>
      </c>
      <c r="L219" s="429">
        <f>+[3]B!AE2212</f>
        <v>0</v>
      </c>
      <c r="M219" s="429">
        <f>+[3]B!AF2212</f>
        <v>0</v>
      </c>
      <c r="N219" s="429">
        <f>+[3]B!AG2212</f>
        <v>0</v>
      </c>
      <c r="O219" s="429">
        <f>+[3]B!AH2212</f>
        <v>0</v>
      </c>
      <c r="P219" s="429">
        <f>+[3]B!AI2212</f>
        <v>0</v>
      </c>
      <c r="Q219" s="430">
        <f>+[3]B!AJ2212</f>
        <v>0</v>
      </c>
    </row>
    <row r="220" spans="1:22" x14ac:dyDescent="0.2">
      <c r="A220" s="700" t="s">
        <v>317</v>
      </c>
      <c r="B220" s="701"/>
      <c r="C220" s="285">
        <f>+[3]B!C2282</f>
        <v>353</v>
      </c>
      <c r="D220" s="286">
        <f>+[3]B!D2282</f>
        <v>351</v>
      </c>
      <c r="E220" s="286">
        <f>+[3]B!E2282</f>
        <v>351</v>
      </c>
      <c r="F220" s="286">
        <f>+[3]B!F2282</f>
        <v>0</v>
      </c>
      <c r="G220" s="286">
        <f>+[3]B!G2282</f>
        <v>2</v>
      </c>
      <c r="H220" s="429">
        <f>+[3]B!AA2282</f>
        <v>182</v>
      </c>
      <c r="I220" s="429">
        <f>+[3]B!AB2282</f>
        <v>156</v>
      </c>
      <c r="J220" s="429">
        <f>+[3]B!AC2282</f>
        <v>15</v>
      </c>
      <c r="K220" s="429">
        <f>+[3]B!AD2282</f>
        <v>0</v>
      </c>
      <c r="L220" s="429">
        <f>+[3]B!AE2282</f>
        <v>0</v>
      </c>
      <c r="M220" s="429">
        <f>+[3]B!AF2282</f>
        <v>0</v>
      </c>
      <c r="N220" s="429">
        <f>+[3]B!AG2282</f>
        <v>0</v>
      </c>
      <c r="O220" s="429">
        <f>+[3]B!AH2282</f>
        <v>0</v>
      </c>
      <c r="P220" s="429">
        <f>+[3]B!AI2282</f>
        <v>0</v>
      </c>
      <c r="Q220" s="430">
        <f>+[3]B!AJ2282</f>
        <v>0</v>
      </c>
    </row>
    <row r="221" spans="1:22" x14ac:dyDescent="0.2">
      <c r="A221" s="700" t="s">
        <v>318</v>
      </c>
      <c r="B221" s="701"/>
      <c r="C221" s="285">
        <f>+[3]B!C2467</f>
        <v>517</v>
      </c>
      <c r="D221" s="286">
        <f>+[3]B!D2467</f>
        <v>509</v>
      </c>
      <c r="E221" s="286">
        <f>+[3]B!E2467</f>
        <v>456</v>
      </c>
      <c r="F221" s="286">
        <f>+[3]B!F2467</f>
        <v>53</v>
      </c>
      <c r="G221" s="286">
        <f>+[3]B!G2467</f>
        <v>8</v>
      </c>
      <c r="H221" s="429">
        <f>+[3]B!AA2467</f>
        <v>348</v>
      </c>
      <c r="I221" s="429">
        <f>+[3]B!AB2467</f>
        <v>22</v>
      </c>
      <c r="J221" s="429">
        <f>+[3]B!AC2467</f>
        <v>147</v>
      </c>
      <c r="K221" s="429">
        <f>+[3]B!AD2467</f>
        <v>0</v>
      </c>
      <c r="L221" s="429">
        <f>+[3]B!AE2467</f>
        <v>0</v>
      </c>
      <c r="M221" s="429">
        <f>+[3]B!AF2467</f>
        <v>0</v>
      </c>
      <c r="N221" s="429">
        <f>+[3]B!AG2467</f>
        <v>0</v>
      </c>
      <c r="O221" s="429">
        <f>+[3]B!AH2467</f>
        <v>0</v>
      </c>
      <c r="P221" s="429">
        <f>+[3]B!AI2467</f>
        <v>0</v>
      </c>
      <c r="Q221" s="430">
        <f>+[3]B!AJ2467</f>
        <v>0</v>
      </c>
    </row>
    <row r="222" spans="1:22" ht="14.25" customHeight="1" x14ac:dyDescent="0.2">
      <c r="A222" s="700" t="s">
        <v>319</v>
      </c>
      <c r="B222" s="701"/>
      <c r="C222" s="285">
        <f>SUM([3]B!C2642:C2644)+[3]B!C2593</f>
        <v>932</v>
      </c>
      <c r="D222" s="286">
        <f>+[3]B!D2593</f>
        <v>906</v>
      </c>
      <c r="E222" s="286">
        <f>+[3]B!E2593</f>
        <v>792</v>
      </c>
      <c r="F222" s="286">
        <f>+[3]B!F2593</f>
        <v>114</v>
      </c>
      <c r="G222" s="286">
        <f>+[3]B!G2593</f>
        <v>1</v>
      </c>
      <c r="H222" s="429">
        <f>+[3]B!AA2593</f>
        <v>733</v>
      </c>
      <c r="I222" s="429">
        <f>+[3]B!AB2593</f>
        <v>123</v>
      </c>
      <c r="J222" s="429">
        <f>+[3]B!AC2593</f>
        <v>51</v>
      </c>
      <c r="K222" s="429">
        <f>+[3]B!AD2593</f>
        <v>0</v>
      </c>
      <c r="L222" s="429">
        <f>+[3]B!AE2593</f>
        <v>0</v>
      </c>
      <c r="M222" s="429">
        <f>+[3]B!AF2593</f>
        <v>0</v>
      </c>
      <c r="N222" s="429">
        <f>+[3]B!AG2593</f>
        <v>0</v>
      </c>
      <c r="O222" s="429">
        <f>+[3]B!AH2593</f>
        <v>0</v>
      </c>
      <c r="P222" s="429">
        <f>+[3]B!AI2593</f>
        <v>0</v>
      </c>
      <c r="Q222" s="430">
        <f>+[3]B!AJ2593</f>
        <v>0</v>
      </c>
    </row>
    <row r="223" spans="1:22" x14ac:dyDescent="0.2">
      <c r="A223" s="700" t="s">
        <v>320</v>
      </c>
      <c r="B223" s="701"/>
      <c r="C223" s="285">
        <f>+[3]B!C2674</f>
        <v>171</v>
      </c>
      <c r="D223" s="286">
        <f>+[3]B!D2674</f>
        <v>169</v>
      </c>
      <c r="E223" s="286">
        <f>+[3]B!E2674</f>
        <v>169</v>
      </c>
      <c r="F223" s="286">
        <f>+[3]B!F2674</f>
        <v>0</v>
      </c>
      <c r="G223" s="286">
        <f>+[3]B!G2674</f>
        <v>2</v>
      </c>
      <c r="H223" s="429">
        <f>+[3]B!AA2674</f>
        <v>0</v>
      </c>
      <c r="I223" s="429">
        <f>+[3]B!AB2674</f>
        <v>147</v>
      </c>
      <c r="J223" s="429">
        <f>+[3]B!AC2674</f>
        <v>24</v>
      </c>
      <c r="K223" s="429">
        <f>+[3]B!AD2674</f>
        <v>0</v>
      </c>
      <c r="L223" s="429">
        <f>+[3]B!AE2674</f>
        <v>0</v>
      </c>
      <c r="M223" s="429">
        <f>+[3]B!AF2674</f>
        <v>0</v>
      </c>
      <c r="N223" s="429">
        <f>+[3]B!AG2674</f>
        <v>0</v>
      </c>
      <c r="O223" s="429">
        <f>+[3]B!AH2674</f>
        <v>0</v>
      </c>
      <c r="P223" s="429">
        <f>+[3]B!AI2674</f>
        <v>0</v>
      </c>
      <c r="Q223" s="430">
        <f>+[3]B!AJ2674</f>
        <v>0</v>
      </c>
    </row>
    <row r="224" spans="1:22" x14ac:dyDescent="0.2">
      <c r="A224" s="708" t="s">
        <v>321</v>
      </c>
      <c r="B224" s="709"/>
      <c r="C224" s="287">
        <f>+[3]B!C1178</f>
        <v>13040</v>
      </c>
      <c r="D224" s="288">
        <f>+[3]B!D1178</f>
        <v>13040</v>
      </c>
      <c r="E224" s="288">
        <f>+[3]B!E1178</f>
        <v>13040</v>
      </c>
      <c r="F224" s="288">
        <f>+[3]B!F1178</f>
        <v>0</v>
      </c>
      <c r="G224" s="288">
        <f>+[3]B!G1178</f>
        <v>0</v>
      </c>
      <c r="H224" s="420">
        <f>+[3]B!AA1178</f>
        <v>10947</v>
      </c>
      <c r="I224" s="420">
        <f>+[3]B!AB1178</f>
        <v>2093</v>
      </c>
      <c r="J224" s="420">
        <f>+[3]B!AC1178</f>
        <v>0</v>
      </c>
      <c r="K224" s="420">
        <f>+[3]B!AD1178</f>
        <v>0</v>
      </c>
      <c r="L224" s="420">
        <f>+[3]B!AE1178</f>
        <v>0</v>
      </c>
      <c r="M224" s="420">
        <f>+[3]B!AF1178</f>
        <v>0</v>
      </c>
      <c r="N224" s="420">
        <f>+[3]B!AG1178</f>
        <v>0</v>
      </c>
      <c r="O224" s="420">
        <f>+[3]B!AH1178</f>
        <v>0</v>
      </c>
      <c r="P224" s="420">
        <f>+[3]B!AI1178</f>
        <v>0</v>
      </c>
      <c r="Q224" s="421">
        <f>+[3]B!AJ1178</f>
        <v>0</v>
      </c>
    </row>
    <row r="225" spans="1:23" x14ac:dyDescent="0.2">
      <c r="A225" s="702" t="s">
        <v>322</v>
      </c>
      <c r="B225" s="703"/>
      <c r="C225" s="431">
        <f t="shared" ref="C225:P225" si="10">SUM(C213:C224)</f>
        <v>37505</v>
      </c>
      <c r="D225" s="431">
        <f>SUM(D213:D224)</f>
        <v>37430</v>
      </c>
      <c r="E225" s="431">
        <f t="shared" si="10"/>
        <v>36846</v>
      </c>
      <c r="F225" s="431">
        <f t="shared" si="10"/>
        <v>584</v>
      </c>
      <c r="G225" s="431">
        <f t="shared" si="10"/>
        <v>50</v>
      </c>
      <c r="H225" s="431">
        <f t="shared" si="10"/>
        <v>31506</v>
      </c>
      <c r="I225" s="431">
        <f t="shared" si="10"/>
        <v>4741</v>
      </c>
      <c r="J225" s="431">
        <f t="shared" si="10"/>
        <v>1233</v>
      </c>
      <c r="K225" s="431">
        <f t="shared" si="10"/>
        <v>0</v>
      </c>
      <c r="L225" s="431">
        <f t="shared" si="10"/>
        <v>0</v>
      </c>
      <c r="M225" s="431">
        <f t="shared" si="10"/>
        <v>0</v>
      </c>
      <c r="N225" s="431">
        <f t="shared" si="10"/>
        <v>0</v>
      </c>
      <c r="O225" s="431">
        <f t="shared" si="10"/>
        <v>0</v>
      </c>
      <c r="P225" s="431">
        <f t="shared" si="10"/>
        <v>0</v>
      </c>
      <c r="Q225" s="431">
        <f>SUM(Q213:Q224)</f>
        <v>0</v>
      </c>
    </row>
    <row r="226" spans="1:23" x14ac:dyDescent="0.2">
      <c r="A226" s="290" t="s">
        <v>323</v>
      </c>
      <c r="B226" s="564"/>
      <c r="E226" s="238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3"/>
      <c r="Q226" s="293"/>
      <c r="R226" s="293"/>
    </row>
    <row r="227" spans="1:23" ht="38.25" x14ac:dyDescent="0.2">
      <c r="A227" s="704" t="s">
        <v>324</v>
      </c>
      <c r="B227" s="705"/>
      <c r="C227" s="548" t="s">
        <v>157</v>
      </c>
      <c r="D227" s="560" t="s">
        <v>6</v>
      </c>
      <c r="E227" s="563" t="s">
        <v>7</v>
      </c>
      <c r="F227" s="292"/>
      <c r="G227" s="292"/>
      <c r="H227" s="292"/>
      <c r="I227" s="292"/>
      <c r="J227" s="292"/>
      <c r="K227" s="292"/>
      <c r="L227" s="292"/>
      <c r="M227" s="293"/>
      <c r="N227" s="293"/>
      <c r="O227" s="293"/>
    </row>
    <row r="228" spans="1:23" x14ac:dyDescent="0.2">
      <c r="A228" s="706" t="s">
        <v>325</v>
      </c>
      <c r="B228" s="707"/>
      <c r="C228" s="432">
        <f>[3]B!C1273</f>
        <v>71</v>
      </c>
      <c r="D228" s="351">
        <f>[3]B!E1273</f>
        <v>71</v>
      </c>
      <c r="E228" s="296"/>
      <c r="F228" s="292"/>
      <c r="G228" s="292"/>
      <c r="H228" s="292"/>
      <c r="I228" s="292"/>
      <c r="J228" s="292"/>
      <c r="K228" s="292"/>
      <c r="L228" s="292"/>
      <c r="M228" s="293"/>
      <c r="N228" s="293"/>
      <c r="O228" s="293"/>
    </row>
    <row r="229" spans="1:23" x14ac:dyDescent="0.2">
      <c r="A229" s="706" t="s">
        <v>326</v>
      </c>
      <c r="B229" s="707"/>
      <c r="C229" s="432">
        <f>[3]B!C2964</f>
        <v>111</v>
      </c>
      <c r="D229" s="351">
        <f>[3]B!E2964</f>
        <v>82</v>
      </c>
      <c r="E229" s="297">
        <f>[3]B!AL2964</f>
        <v>2923300</v>
      </c>
      <c r="F229" s="292"/>
      <c r="G229" s="292"/>
      <c r="H229" s="292"/>
      <c r="I229" s="292"/>
      <c r="J229" s="292"/>
      <c r="K229" s="292"/>
      <c r="L229" s="292"/>
      <c r="M229" s="293"/>
      <c r="N229" s="293"/>
      <c r="O229" s="293"/>
    </row>
    <row r="230" spans="1:23" x14ac:dyDescent="0.2">
      <c r="A230" s="706" t="s">
        <v>327</v>
      </c>
      <c r="B230" s="707"/>
      <c r="C230" s="432">
        <f>[3]B!C2970</f>
        <v>811</v>
      </c>
      <c r="D230" s="433">
        <f>[3]B!E2970</f>
        <v>598</v>
      </c>
      <c r="E230" s="298"/>
      <c r="F230" s="292"/>
      <c r="G230" s="292"/>
      <c r="H230" s="292"/>
      <c r="I230" s="292"/>
      <c r="J230" s="292"/>
      <c r="K230" s="292"/>
      <c r="L230" s="292"/>
      <c r="M230" s="293"/>
      <c r="N230" s="293"/>
      <c r="O230" s="293"/>
    </row>
    <row r="231" spans="1:23" x14ac:dyDescent="0.2">
      <c r="A231" s="706" t="s">
        <v>328</v>
      </c>
      <c r="B231" s="707"/>
      <c r="C231" s="432">
        <f>[3]B!C152</f>
        <v>1449</v>
      </c>
      <c r="D231" s="433">
        <f>[3]B!E152</f>
        <v>1433</v>
      </c>
      <c r="E231" s="434">
        <f>[3]B!AL152</f>
        <v>1218050</v>
      </c>
      <c r="F231" s="292"/>
      <c r="G231" s="292"/>
      <c r="H231" s="292"/>
      <c r="I231" s="292"/>
      <c r="J231" s="292"/>
      <c r="K231" s="292"/>
      <c r="L231" s="292"/>
      <c r="M231" s="293"/>
      <c r="N231" s="293"/>
      <c r="O231" s="293"/>
      <c r="S231" s="292"/>
    </row>
    <row r="232" spans="1:23" x14ac:dyDescent="0.2">
      <c r="A232" s="706" t="s">
        <v>329</v>
      </c>
      <c r="B232" s="707"/>
      <c r="C232" s="432">
        <f>[3]B!C158</f>
        <v>0</v>
      </c>
      <c r="D232" s="433">
        <f>[3]B!E158</f>
        <v>0</v>
      </c>
      <c r="E232" s="298"/>
      <c r="F232" s="292"/>
      <c r="G232" s="292"/>
      <c r="H232" s="292"/>
      <c r="I232" s="292"/>
      <c r="J232" s="292"/>
      <c r="K232" s="292"/>
      <c r="L232" s="292"/>
      <c r="M232" s="293"/>
      <c r="N232" s="293"/>
      <c r="O232" s="293"/>
    </row>
    <row r="233" spans="1:23" x14ac:dyDescent="0.2">
      <c r="A233" s="552" t="s">
        <v>330</v>
      </c>
      <c r="B233" s="553"/>
      <c r="C233" s="432">
        <f>[3]B!C156</f>
        <v>610</v>
      </c>
      <c r="D233" s="433">
        <f>[3]B!E156</f>
        <v>610</v>
      </c>
      <c r="E233" s="298"/>
      <c r="F233" s="292"/>
      <c r="G233" s="292"/>
      <c r="H233" s="292"/>
      <c r="I233" s="292"/>
      <c r="J233" s="292"/>
      <c r="K233" s="292"/>
      <c r="L233" s="292"/>
      <c r="M233" s="293"/>
      <c r="N233" s="293"/>
      <c r="O233" s="293"/>
    </row>
    <row r="234" spans="1:23" x14ac:dyDescent="0.2">
      <c r="A234" s="552" t="s">
        <v>331</v>
      </c>
      <c r="B234" s="553"/>
      <c r="C234" s="432">
        <f>[3]B!C157</f>
        <v>25</v>
      </c>
      <c r="D234" s="433">
        <f>[3]B!E157</f>
        <v>22</v>
      </c>
      <c r="E234" s="298"/>
      <c r="F234" s="292"/>
      <c r="G234" s="292"/>
      <c r="H234" s="292"/>
      <c r="I234" s="292"/>
      <c r="J234" s="292"/>
      <c r="K234" s="292"/>
      <c r="L234" s="292"/>
      <c r="M234" s="293"/>
      <c r="N234" s="293"/>
      <c r="O234" s="293"/>
    </row>
    <row r="235" spans="1:23" x14ac:dyDescent="0.2">
      <c r="A235" s="706" t="s">
        <v>332</v>
      </c>
      <c r="B235" s="707"/>
      <c r="C235" s="432">
        <f>[3]B!C2960</f>
        <v>15</v>
      </c>
      <c r="D235" s="351">
        <f>[3]B!E2960</f>
        <v>15</v>
      </c>
      <c r="E235" s="298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</row>
    <row r="236" spans="1:23" x14ac:dyDescent="0.2">
      <c r="A236" s="713" t="s">
        <v>79</v>
      </c>
      <c r="B236" s="714"/>
      <c r="C236" s="435">
        <f>SUM(C228:C235)</f>
        <v>3092</v>
      </c>
      <c r="D236" s="436">
        <f>SUM(D228:D235)</f>
        <v>2831</v>
      </c>
      <c r="E236" s="437">
        <f>SUM(E228:E235)</f>
        <v>4141350</v>
      </c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</row>
    <row r="237" spans="1:23" x14ac:dyDescent="0.2">
      <c r="A237" s="305" t="s">
        <v>333</v>
      </c>
      <c r="B237" s="306"/>
      <c r="C237" s="307"/>
      <c r="D237" s="428"/>
      <c r="E237" s="428"/>
      <c r="F237" s="428"/>
      <c r="G237" s="292"/>
      <c r="H237" s="292"/>
      <c r="I237" s="292"/>
      <c r="J237" s="292"/>
      <c r="K237" s="292"/>
      <c r="L237" s="292"/>
      <c r="M237" s="292"/>
      <c r="N237" s="301"/>
      <c r="O237" s="301"/>
      <c r="P237" s="308"/>
      <c r="Q237" s="308"/>
      <c r="R237" s="308"/>
      <c r="U237" s="309"/>
      <c r="V237" s="309"/>
      <c r="W237" s="308"/>
    </row>
    <row r="238" spans="1:23" x14ac:dyDescent="0.2">
      <c r="A238" s="310"/>
      <c r="B238" s="311"/>
      <c r="C238" s="312" t="s">
        <v>157</v>
      </c>
      <c r="D238" s="428"/>
      <c r="E238" s="428"/>
      <c r="F238" s="428"/>
      <c r="G238" s="292"/>
      <c r="H238" s="292"/>
      <c r="I238" s="292"/>
      <c r="J238" s="292"/>
      <c r="K238" s="292"/>
      <c r="L238" s="292"/>
      <c r="M238" s="292"/>
      <c r="N238" s="292"/>
      <c r="O238" s="292"/>
      <c r="U238" s="308"/>
      <c r="V238" s="308"/>
    </row>
    <row r="239" spans="1:23" x14ac:dyDescent="0.2">
      <c r="A239" s="715" t="s">
        <v>334</v>
      </c>
      <c r="B239" s="313" t="s">
        <v>335</v>
      </c>
      <c r="C239" s="438"/>
      <c r="D239" s="439"/>
      <c r="E239" s="428"/>
      <c r="F239" s="428"/>
      <c r="G239" s="292"/>
      <c r="H239" s="292"/>
      <c r="I239" s="292"/>
      <c r="J239" s="292"/>
      <c r="K239" s="292"/>
      <c r="L239" s="292"/>
      <c r="M239" s="292"/>
      <c r="N239" s="292"/>
      <c r="O239" s="292"/>
      <c r="S239" s="309"/>
      <c r="T239" s="308"/>
      <c r="U239" s="308"/>
      <c r="V239" s="308"/>
    </row>
    <row r="240" spans="1:23" x14ac:dyDescent="0.2">
      <c r="A240" s="715"/>
      <c r="B240" s="313" t="s">
        <v>336</v>
      </c>
      <c r="C240" s="440">
        <v>1872</v>
      </c>
      <c r="D240" s="439"/>
      <c r="E240" s="428"/>
      <c r="F240" s="428"/>
      <c r="G240" s="292"/>
      <c r="H240" s="292"/>
      <c r="I240" s="292"/>
      <c r="J240" s="292"/>
      <c r="K240" s="292"/>
      <c r="L240" s="292"/>
      <c r="M240" s="292"/>
      <c r="N240" s="292"/>
      <c r="O240" s="292"/>
      <c r="S240" s="308"/>
      <c r="T240" s="308"/>
      <c r="U240" s="308"/>
      <c r="V240" s="308"/>
    </row>
    <row r="241" spans="1:28" x14ac:dyDescent="0.2">
      <c r="A241" s="716" t="s">
        <v>337</v>
      </c>
      <c r="B241" s="717"/>
      <c r="C241" s="441">
        <v>12087</v>
      </c>
      <c r="D241" s="439"/>
      <c r="E241" s="428"/>
      <c r="F241" s="428"/>
      <c r="G241" s="292"/>
      <c r="H241" s="292"/>
      <c r="I241" s="292"/>
      <c r="J241" s="292"/>
      <c r="K241" s="292"/>
      <c r="L241" s="292"/>
      <c r="M241" s="292"/>
      <c r="N241" s="292"/>
      <c r="O241" s="292"/>
      <c r="S241" s="308"/>
      <c r="T241" s="308"/>
    </row>
    <row r="242" spans="1:28" x14ac:dyDescent="0.2">
      <c r="A242" s="96" t="s">
        <v>338</v>
      </c>
      <c r="B242" s="315"/>
      <c r="C242" s="442"/>
      <c r="D242" s="442"/>
      <c r="E242" s="442"/>
      <c r="F242" s="442"/>
      <c r="G242" s="442"/>
      <c r="H242" s="442"/>
      <c r="I242" s="442"/>
      <c r="J242" s="442"/>
      <c r="K242" s="442"/>
    </row>
    <row r="243" spans="1:28" ht="42.75" x14ac:dyDescent="0.2">
      <c r="A243" s="718" t="s">
        <v>339</v>
      </c>
      <c r="B243" s="719"/>
      <c r="C243" s="317" t="s">
        <v>157</v>
      </c>
      <c r="D243" s="554" t="s">
        <v>340</v>
      </c>
      <c r="E243" s="318" t="s">
        <v>341</v>
      </c>
      <c r="L243" s="5" t="s">
        <v>342</v>
      </c>
    </row>
    <row r="244" spans="1:28" x14ac:dyDescent="0.2">
      <c r="A244" s="724" t="s">
        <v>343</v>
      </c>
      <c r="B244" s="319" t="s">
        <v>344</v>
      </c>
      <c r="C244" s="320">
        <v>219</v>
      </c>
      <c r="D244" s="321">
        <v>214</v>
      </c>
      <c r="E244" s="321"/>
      <c r="F244" s="208" t="str">
        <f>AA244</f>
        <v/>
      </c>
      <c r="AA244" s="271" t="str">
        <f>IF(D244&gt;C244,"Error: Las actividades totales son menores que las realizadas en beneficiarios","")</f>
        <v/>
      </c>
      <c r="AB244" s="271">
        <f>IF(D244&gt;C244,1,0)</f>
        <v>0</v>
      </c>
    </row>
    <row r="245" spans="1:28" x14ac:dyDescent="0.2">
      <c r="A245" s="725"/>
      <c r="B245" s="322" t="s">
        <v>345</v>
      </c>
      <c r="C245" s="323"/>
      <c r="D245" s="324"/>
      <c r="E245" s="324"/>
      <c r="F245" s="208" t="str">
        <f>AA245</f>
        <v/>
      </c>
      <c r="AA245" s="271" t="str">
        <f>IF(D245&gt;C245,"Error: Las actividades totales son menores que las realizadas en beneficiarios","")</f>
        <v/>
      </c>
      <c r="AB245" s="271">
        <f>IF(D245&gt;C245,1,0)</f>
        <v>0</v>
      </c>
    </row>
    <row r="246" spans="1:28" x14ac:dyDescent="0.2">
      <c r="A246" s="726"/>
      <c r="B246" s="325" t="s">
        <v>346</v>
      </c>
      <c r="C246" s="326"/>
      <c r="D246" s="327"/>
      <c r="E246" s="327"/>
      <c r="F246" s="208" t="str">
        <f>AA246</f>
        <v/>
      </c>
      <c r="AA246" s="271" t="str">
        <f>IF(D246&gt;C246,"Error: Las actividades totales son menores que las realizadas en beneficiarios","")</f>
        <v/>
      </c>
      <c r="AB246" s="271">
        <f>IF(D246&gt;C246,1,0)</f>
        <v>0</v>
      </c>
    </row>
    <row r="247" spans="1:28" x14ac:dyDescent="0.2">
      <c r="A247" s="328" t="s">
        <v>347</v>
      </c>
      <c r="B247" s="329"/>
    </row>
    <row r="248" spans="1:28" ht="38.25" x14ac:dyDescent="0.2">
      <c r="A248" s="727" t="s">
        <v>292</v>
      </c>
      <c r="B248" s="728"/>
      <c r="C248" s="581" t="s">
        <v>157</v>
      </c>
      <c r="D248" s="581" t="s">
        <v>293</v>
      </c>
      <c r="E248" s="710" t="s">
        <v>348</v>
      </c>
      <c r="F248" s="711"/>
      <c r="G248" s="710" t="s">
        <v>349</v>
      </c>
      <c r="H248" s="712"/>
      <c r="I248" s="711"/>
      <c r="J248" s="565" t="s">
        <v>296</v>
      </c>
      <c r="K248" s="565" t="s">
        <v>297</v>
      </c>
      <c r="L248" s="565" t="s">
        <v>298</v>
      </c>
      <c r="M248" s="570" t="s">
        <v>298</v>
      </c>
    </row>
    <row r="249" spans="1:28" ht="63.75" x14ac:dyDescent="0.2">
      <c r="A249" s="729"/>
      <c r="B249" s="730"/>
      <c r="C249" s="582"/>
      <c r="D249" s="582"/>
      <c r="E249" s="330" t="s">
        <v>350</v>
      </c>
      <c r="F249" s="330" t="s">
        <v>351</v>
      </c>
      <c r="G249" s="443" t="s">
        <v>352</v>
      </c>
      <c r="H249" s="443" t="s">
        <v>353</v>
      </c>
      <c r="I249" s="444" t="s">
        <v>354</v>
      </c>
      <c r="J249" s="330" t="s">
        <v>350</v>
      </c>
      <c r="K249" s="330" t="s">
        <v>351</v>
      </c>
      <c r="L249" s="330" t="s">
        <v>350</v>
      </c>
      <c r="M249" s="330" t="s">
        <v>351</v>
      </c>
    </row>
    <row r="250" spans="1:28" x14ac:dyDescent="0.2">
      <c r="A250" s="720" t="s">
        <v>355</v>
      </c>
      <c r="B250" s="721" t="s">
        <v>355</v>
      </c>
      <c r="C250" s="333">
        <f>SUM(E250:F250)</f>
        <v>0</v>
      </c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</row>
    <row r="251" spans="1:28" x14ac:dyDescent="0.2">
      <c r="A251" s="720" t="s">
        <v>356</v>
      </c>
      <c r="B251" s="721" t="s">
        <v>356</v>
      </c>
      <c r="C251" s="333">
        <f>SUM(E251:F251)</f>
        <v>0</v>
      </c>
      <c r="D251" s="445"/>
      <c r="E251" s="445"/>
      <c r="F251" s="445"/>
      <c r="G251" s="445"/>
      <c r="H251" s="445"/>
      <c r="I251" s="445"/>
      <c r="J251" s="445"/>
      <c r="K251" s="445"/>
      <c r="L251" s="445"/>
      <c r="M251" s="445"/>
    </row>
    <row r="252" spans="1:28" x14ac:dyDescent="0.2">
      <c r="A252" s="720" t="s">
        <v>357</v>
      </c>
      <c r="B252" s="721"/>
      <c r="C252" s="333">
        <f>SUM(E252:F252)</f>
        <v>0</v>
      </c>
      <c r="D252" s="445"/>
      <c r="E252" s="445"/>
      <c r="F252" s="445"/>
      <c r="G252" s="445"/>
      <c r="H252" s="445"/>
      <c r="I252" s="445"/>
      <c r="J252" s="445"/>
      <c r="K252" s="445"/>
      <c r="L252" s="445"/>
      <c r="M252" s="445"/>
    </row>
    <row r="253" spans="1:28" x14ac:dyDescent="0.2">
      <c r="A253" s="720" t="s">
        <v>358</v>
      </c>
      <c r="B253" s="721"/>
      <c r="C253" s="333">
        <f>SUM(E253:F253)</f>
        <v>0</v>
      </c>
      <c r="D253" s="445"/>
      <c r="E253" s="445"/>
      <c r="F253" s="445"/>
      <c r="G253" s="445"/>
      <c r="H253" s="445"/>
      <c r="I253" s="445"/>
      <c r="J253" s="445"/>
      <c r="K253" s="445"/>
      <c r="L253" s="445"/>
      <c r="M253" s="445"/>
    </row>
    <row r="254" spans="1:28" x14ac:dyDescent="0.2">
      <c r="A254" s="720" t="s">
        <v>359</v>
      </c>
      <c r="B254" s="721"/>
      <c r="C254" s="333">
        <f>SUM(E254:F254)</f>
        <v>0</v>
      </c>
      <c r="D254" s="445"/>
      <c r="E254" s="445"/>
      <c r="F254" s="445"/>
      <c r="G254" s="445"/>
      <c r="H254" s="445"/>
      <c r="I254" s="445"/>
      <c r="J254" s="445"/>
      <c r="K254" s="445"/>
      <c r="L254" s="445"/>
      <c r="M254" s="445"/>
    </row>
    <row r="255" spans="1:28" x14ac:dyDescent="0.2">
      <c r="A255" s="551"/>
      <c r="B255" s="550" t="s">
        <v>360</v>
      </c>
      <c r="C255" s="333">
        <f t="shared" ref="C255:I255" si="11">SUM(C250:C254)</f>
        <v>0</v>
      </c>
      <c r="D255" s="333">
        <f t="shared" si="11"/>
        <v>0</v>
      </c>
      <c r="E255" s="333">
        <f t="shared" si="11"/>
        <v>0</v>
      </c>
      <c r="F255" s="333">
        <f t="shared" si="11"/>
        <v>0</v>
      </c>
      <c r="G255" s="333">
        <f t="shared" si="11"/>
        <v>0</v>
      </c>
      <c r="H255" s="333">
        <f t="shared" si="11"/>
        <v>0</v>
      </c>
      <c r="I255" s="333">
        <f t="shared" si="11"/>
        <v>0</v>
      </c>
      <c r="J255" s="333">
        <f>SUM(J250:J254)</f>
        <v>0</v>
      </c>
      <c r="K255" s="333">
        <f>SUM(K250:K254)</f>
        <v>0</v>
      </c>
      <c r="L255" s="333">
        <f>SUM(L250:L254)</f>
        <v>0</v>
      </c>
      <c r="M255" s="333">
        <f>SUM(M250:M254)</f>
        <v>0</v>
      </c>
    </row>
    <row r="256" spans="1:28" ht="14.25" customHeight="1" x14ac:dyDescent="0.2">
      <c r="A256" s="722" t="s">
        <v>361</v>
      </c>
      <c r="B256" s="723"/>
      <c r="C256" s="333">
        <f>SUM(E256:F256)</f>
        <v>0</v>
      </c>
      <c r="D256" s="445"/>
      <c r="E256" s="445"/>
      <c r="F256" s="445"/>
      <c r="G256" s="445"/>
      <c r="H256" s="445"/>
      <c r="I256" s="445"/>
      <c r="J256" s="445"/>
      <c r="K256" s="445"/>
      <c r="L256" s="445"/>
      <c r="M256" s="445"/>
    </row>
    <row r="257" spans="1:13" x14ac:dyDescent="0.2">
      <c r="A257" s="722" t="s">
        <v>362</v>
      </c>
      <c r="B257" s="723"/>
      <c r="C257" s="333">
        <f>SUM(E257:F257)</f>
        <v>0</v>
      </c>
      <c r="D257" s="445"/>
      <c r="E257" s="445"/>
      <c r="F257" s="445"/>
      <c r="G257" s="445"/>
      <c r="H257" s="445"/>
      <c r="I257" s="445"/>
      <c r="J257" s="445"/>
      <c r="K257" s="445"/>
      <c r="L257" s="445"/>
      <c r="M257" s="445"/>
    </row>
    <row r="258" spans="1:13" ht="14.25" customHeight="1" x14ac:dyDescent="0.2">
      <c r="A258" s="722" t="s">
        <v>363</v>
      </c>
      <c r="B258" s="723"/>
      <c r="C258" s="333">
        <f>SUM(E258:F258)</f>
        <v>0</v>
      </c>
      <c r="D258" s="445"/>
      <c r="E258" s="445"/>
      <c r="F258" s="445"/>
      <c r="G258" s="445"/>
      <c r="H258" s="445"/>
      <c r="I258" s="445"/>
      <c r="J258" s="445"/>
      <c r="K258" s="445"/>
      <c r="L258" s="445"/>
      <c r="M258" s="445"/>
    </row>
    <row r="259" spans="1:13" x14ac:dyDescent="0.2">
      <c r="A259" s="735" t="s">
        <v>364</v>
      </c>
      <c r="B259" s="736"/>
      <c r="C259" s="333">
        <f t="shared" ref="C259:M259" si="12">SUM(C256:C258)</f>
        <v>0</v>
      </c>
      <c r="D259" s="333">
        <f t="shared" si="12"/>
        <v>0</v>
      </c>
      <c r="E259" s="333">
        <f t="shared" si="12"/>
        <v>0</v>
      </c>
      <c r="F259" s="333">
        <f t="shared" si="12"/>
        <v>0</v>
      </c>
      <c r="G259" s="333">
        <f t="shared" si="12"/>
        <v>0</v>
      </c>
      <c r="H259" s="333">
        <f t="shared" si="12"/>
        <v>0</v>
      </c>
      <c r="I259" s="333">
        <f t="shared" si="12"/>
        <v>0</v>
      </c>
      <c r="J259" s="333">
        <f t="shared" si="12"/>
        <v>0</v>
      </c>
      <c r="K259" s="333">
        <f t="shared" si="12"/>
        <v>0</v>
      </c>
      <c r="L259" s="333">
        <f t="shared" si="12"/>
        <v>0</v>
      </c>
      <c r="M259" s="333">
        <f t="shared" si="12"/>
        <v>0</v>
      </c>
    </row>
    <row r="260" spans="1:13" x14ac:dyDescent="0.2">
      <c r="A260" s="722" t="s">
        <v>365</v>
      </c>
      <c r="B260" s="723"/>
      <c r="C260" s="333">
        <f>SUM(E260:F260)</f>
        <v>0</v>
      </c>
      <c r="D260" s="445"/>
      <c r="E260" s="445"/>
      <c r="F260" s="445"/>
      <c r="G260" s="445"/>
      <c r="H260" s="445"/>
      <c r="I260" s="445"/>
      <c r="J260" s="445"/>
      <c r="K260" s="445"/>
      <c r="L260" s="445"/>
      <c r="M260" s="445"/>
    </row>
    <row r="261" spans="1:13" x14ac:dyDescent="0.2">
      <c r="A261" s="722" t="s">
        <v>366</v>
      </c>
      <c r="B261" s="723"/>
      <c r="C261" s="333">
        <f>SUM(E261:F261)</f>
        <v>0</v>
      </c>
      <c r="D261" s="445"/>
      <c r="E261" s="445"/>
      <c r="F261" s="445"/>
      <c r="G261" s="445"/>
      <c r="H261" s="445"/>
      <c r="I261" s="445"/>
      <c r="J261" s="445"/>
      <c r="K261" s="445"/>
      <c r="L261" s="445"/>
      <c r="M261" s="445"/>
    </row>
    <row r="262" spans="1:13" ht="14.25" customHeight="1" x14ac:dyDescent="0.2">
      <c r="A262" s="722" t="s">
        <v>367</v>
      </c>
      <c r="B262" s="723"/>
      <c r="C262" s="333">
        <f>SUM(E262:F262)</f>
        <v>0</v>
      </c>
      <c r="D262" s="445"/>
      <c r="E262" s="445"/>
      <c r="F262" s="445"/>
      <c r="G262" s="445"/>
      <c r="H262" s="445"/>
      <c r="I262" s="445"/>
      <c r="J262" s="445"/>
      <c r="K262" s="445"/>
      <c r="L262" s="445"/>
      <c r="M262" s="445"/>
    </row>
    <row r="263" spans="1:13" x14ac:dyDescent="0.2">
      <c r="A263" s="551"/>
      <c r="B263" s="336" t="s">
        <v>368</v>
      </c>
      <c r="C263" s="333">
        <f t="shared" ref="C263:I263" si="13">SUM(C260:C262)</f>
        <v>0</v>
      </c>
      <c r="D263" s="333">
        <f t="shared" si="13"/>
        <v>0</v>
      </c>
      <c r="E263" s="333">
        <f t="shared" si="13"/>
        <v>0</v>
      </c>
      <c r="F263" s="333">
        <f t="shared" si="13"/>
        <v>0</v>
      </c>
      <c r="G263" s="333">
        <f t="shared" si="13"/>
        <v>0</v>
      </c>
      <c r="H263" s="333">
        <f t="shared" si="13"/>
        <v>0</v>
      </c>
      <c r="I263" s="333">
        <f t="shared" si="13"/>
        <v>0</v>
      </c>
      <c r="J263" s="333">
        <f>SUM(J260:J262)</f>
        <v>0</v>
      </c>
      <c r="K263" s="333">
        <f>SUM(K260:K262)</f>
        <v>0</v>
      </c>
      <c r="L263" s="333">
        <f>SUM(L260:L262)</f>
        <v>0</v>
      </c>
      <c r="M263" s="333">
        <f>SUM(M260:M262)</f>
        <v>0</v>
      </c>
    </row>
    <row r="264" spans="1:13" x14ac:dyDescent="0.2">
      <c r="A264" s="722" t="s">
        <v>369</v>
      </c>
      <c r="B264" s="723"/>
      <c r="C264" s="333">
        <f>SUM(E264:F264)</f>
        <v>0</v>
      </c>
      <c r="D264" s="445"/>
      <c r="E264" s="445"/>
      <c r="F264" s="445"/>
      <c r="G264" s="445"/>
      <c r="H264" s="445"/>
      <c r="I264" s="445"/>
      <c r="J264" s="445"/>
      <c r="K264" s="445"/>
      <c r="L264" s="445"/>
      <c r="M264" s="445"/>
    </row>
    <row r="265" spans="1:13" x14ac:dyDescent="0.2">
      <c r="A265" s="731" t="s">
        <v>370</v>
      </c>
      <c r="B265" s="732"/>
      <c r="C265" s="333">
        <f>SUM(E265:F265)</f>
        <v>0</v>
      </c>
      <c r="D265" s="445"/>
      <c r="E265" s="445"/>
      <c r="F265" s="445"/>
      <c r="G265" s="445"/>
      <c r="H265" s="445"/>
      <c r="I265" s="445"/>
      <c r="J265" s="445"/>
      <c r="K265" s="445"/>
      <c r="L265" s="445"/>
      <c r="M265" s="445"/>
    </row>
    <row r="266" spans="1:13" x14ac:dyDescent="0.2">
      <c r="A266" s="722" t="s">
        <v>371</v>
      </c>
      <c r="B266" s="723"/>
      <c r="C266" s="333">
        <f>SUM(E266:F266)</f>
        <v>0</v>
      </c>
      <c r="D266" s="445"/>
      <c r="E266" s="445"/>
      <c r="F266" s="445"/>
      <c r="G266" s="445"/>
      <c r="H266" s="445"/>
      <c r="I266" s="445"/>
      <c r="J266" s="445"/>
      <c r="K266" s="445"/>
      <c r="L266" s="445"/>
      <c r="M266" s="445"/>
    </row>
    <row r="267" spans="1:13" x14ac:dyDescent="0.2">
      <c r="A267" s="551"/>
      <c r="B267" s="336" t="s">
        <v>372</v>
      </c>
      <c r="C267" s="333">
        <f t="shared" ref="C267:M267" si="14">SUM(C264:C266)</f>
        <v>0</v>
      </c>
      <c r="D267" s="333">
        <f t="shared" si="14"/>
        <v>0</v>
      </c>
      <c r="E267" s="333">
        <f t="shared" si="14"/>
        <v>0</v>
      </c>
      <c r="F267" s="333">
        <f t="shared" si="14"/>
        <v>0</v>
      </c>
      <c r="G267" s="333">
        <f t="shared" si="14"/>
        <v>0</v>
      </c>
      <c r="H267" s="333">
        <f t="shared" si="14"/>
        <v>0</v>
      </c>
      <c r="I267" s="333">
        <f t="shared" si="14"/>
        <v>0</v>
      </c>
      <c r="J267" s="333">
        <f t="shared" si="14"/>
        <v>0</v>
      </c>
      <c r="K267" s="333">
        <f t="shared" si="14"/>
        <v>0</v>
      </c>
      <c r="L267" s="333">
        <f t="shared" si="14"/>
        <v>0</v>
      </c>
      <c r="M267" s="333">
        <f t="shared" si="14"/>
        <v>0</v>
      </c>
    </row>
    <row r="268" spans="1:13" x14ac:dyDescent="0.2">
      <c r="A268" s="733" t="s">
        <v>373</v>
      </c>
      <c r="B268" s="734" t="s">
        <v>374</v>
      </c>
      <c r="C268" s="333">
        <f t="shared" ref="C268:C275" si="15">SUM(E268:F268)</f>
        <v>0</v>
      </c>
      <c r="D268" s="445"/>
      <c r="E268" s="445"/>
      <c r="F268" s="445"/>
      <c r="G268" s="445"/>
      <c r="H268" s="445"/>
      <c r="I268" s="445"/>
      <c r="J268" s="445"/>
      <c r="K268" s="445"/>
      <c r="L268" s="445"/>
      <c r="M268" s="445"/>
    </row>
    <row r="269" spans="1:13" x14ac:dyDescent="0.2">
      <c r="A269" s="733" t="s">
        <v>375</v>
      </c>
      <c r="B269" s="734" t="s">
        <v>375</v>
      </c>
      <c r="C269" s="333">
        <f t="shared" si="15"/>
        <v>0</v>
      </c>
      <c r="D269" s="445"/>
      <c r="E269" s="445"/>
      <c r="F269" s="445"/>
      <c r="G269" s="445"/>
      <c r="H269" s="445"/>
      <c r="I269" s="445"/>
      <c r="J269" s="445"/>
      <c r="K269" s="445"/>
      <c r="L269" s="445"/>
      <c r="M269" s="445"/>
    </row>
    <row r="270" spans="1:13" x14ac:dyDescent="0.2">
      <c r="A270" s="733" t="s">
        <v>376</v>
      </c>
      <c r="B270" s="734" t="s">
        <v>376</v>
      </c>
      <c r="C270" s="333">
        <f t="shared" si="15"/>
        <v>0</v>
      </c>
      <c r="D270" s="445"/>
      <c r="E270" s="445"/>
      <c r="F270" s="445"/>
      <c r="G270" s="445"/>
      <c r="H270" s="445"/>
      <c r="I270" s="445"/>
      <c r="J270" s="445"/>
      <c r="K270" s="445"/>
      <c r="L270" s="445"/>
      <c r="M270" s="445"/>
    </row>
    <row r="271" spans="1:13" ht="14.25" customHeight="1" x14ac:dyDescent="0.2">
      <c r="A271" s="737" t="s">
        <v>377</v>
      </c>
      <c r="B271" s="738"/>
      <c r="C271" s="333">
        <f t="shared" si="15"/>
        <v>0</v>
      </c>
      <c r="D271" s="445"/>
      <c r="E271" s="445"/>
      <c r="F271" s="445"/>
      <c r="G271" s="445"/>
      <c r="H271" s="445"/>
      <c r="I271" s="445"/>
      <c r="J271" s="445"/>
      <c r="K271" s="445"/>
      <c r="L271" s="445"/>
      <c r="M271" s="445"/>
    </row>
    <row r="272" spans="1:13" x14ac:dyDescent="0.2">
      <c r="A272" s="737" t="s">
        <v>378</v>
      </c>
      <c r="B272" s="738" t="s">
        <v>378</v>
      </c>
      <c r="C272" s="333">
        <f t="shared" si="15"/>
        <v>0</v>
      </c>
      <c r="D272" s="445"/>
      <c r="E272" s="445"/>
      <c r="F272" s="445"/>
      <c r="G272" s="445"/>
      <c r="H272" s="445"/>
      <c r="I272" s="445"/>
      <c r="J272" s="445"/>
      <c r="K272" s="445"/>
      <c r="L272" s="445"/>
      <c r="M272" s="445"/>
    </row>
    <row r="273" spans="1:13" x14ac:dyDescent="0.2">
      <c r="A273" s="722" t="s">
        <v>379</v>
      </c>
      <c r="B273" s="723"/>
      <c r="C273" s="333">
        <f t="shared" si="15"/>
        <v>0</v>
      </c>
      <c r="D273" s="445"/>
      <c r="E273" s="445"/>
      <c r="F273" s="445"/>
      <c r="G273" s="445"/>
      <c r="H273" s="445"/>
      <c r="I273" s="445"/>
      <c r="J273" s="445"/>
      <c r="K273" s="445"/>
      <c r="L273" s="445"/>
      <c r="M273" s="445"/>
    </row>
    <row r="274" spans="1:13" ht="14.25" customHeight="1" x14ac:dyDescent="0.2">
      <c r="A274" s="737" t="s">
        <v>380</v>
      </c>
      <c r="B274" s="738" t="s">
        <v>380</v>
      </c>
      <c r="C274" s="333">
        <f t="shared" si="15"/>
        <v>0</v>
      </c>
      <c r="D274" s="445"/>
      <c r="E274" s="445"/>
      <c r="F274" s="445"/>
      <c r="G274" s="445"/>
      <c r="H274" s="445"/>
      <c r="I274" s="445"/>
      <c r="J274" s="445"/>
      <c r="K274" s="445"/>
      <c r="L274" s="445"/>
      <c r="M274" s="445"/>
    </row>
    <row r="275" spans="1:13" ht="14.25" customHeight="1" x14ac:dyDescent="0.2">
      <c r="A275" s="737" t="s">
        <v>37</v>
      </c>
      <c r="B275" s="738" t="s">
        <v>37</v>
      </c>
      <c r="C275" s="333">
        <f t="shared" si="15"/>
        <v>0</v>
      </c>
      <c r="D275" s="445"/>
      <c r="E275" s="445"/>
      <c r="F275" s="445"/>
      <c r="G275" s="445"/>
      <c r="H275" s="445"/>
      <c r="I275" s="445"/>
      <c r="J275" s="445"/>
      <c r="K275" s="445"/>
      <c r="L275" s="445"/>
      <c r="M275" s="445"/>
    </row>
    <row r="276" spans="1:13" x14ac:dyDescent="0.2">
      <c r="A276" s="549"/>
      <c r="B276" s="336" t="s">
        <v>381</v>
      </c>
      <c r="C276" s="333">
        <f t="shared" ref="C276:M276" si="16">SUM(C268:C275)</f>
        <v>0</v>
      </c>
      <c r="D276" s="333">
        <f t="shared" si="16"/>
        <v>0</v>
      </c>
      <c r="E276" s="333">
        <f t="shared" si="16"/>
        <v>0</v>
      </c>
      <c r="F276" s="333">
        <f t="shared" si="16"/>
        <v>0</v>
      </c>
      <c r="G276" s="333">
        <f t="shared" si="16"/>
        <v>0</v>
      </c>
      <c r="H276" s="333">
        <f t="shared" si="16"/>
        <v>0</v>
      </c>
      <c r="I276" s="333">
        <f t="shared" si="16"/>
        <v>0</v>
      </c>
      <c r="J276" s="333">
        <f t="shared" si="16"/>
        <v>0</v>
      </c>
      <c r="K276" s="333">
        <f t="shared" si="16"/>
        <v>0</v>
      </c>
      <c r="L276" s="333">
        <f t="shared" si="16"/>
        <v>0</v>
      </c>
      <c r="M276" s="333">
        <f t="shared" si="16"/>
        <v>0</v>
      </c>
    </row>
    <row r="277" spans="1:13" x14ac:dyDescent="0.2">
      <c r="A277" s="731" t="s">
        <v>382</v>
      </c>
      <c r="B277" s="732"/>
      <c r="C277" s="333">
        <f t="shared" ref="C277:C282" si="17">SUM(E277:F277)</f>
        <v>0</v>
      </c>
      <c r="D277" s="445"/>
      <c r="E277" s="445"/>
      <c r="F277" s="445"/>
      <c r="G277" s="445"/>
      <c r="H277" s="445"/>
      <c r="I277" s="445"/>
      <c r="J277" s="445"/>
      <c r="K277" s="445"/>
      <c r="L277" s="445"/>
      <c r="M277" s="445"/>
    </row>
    <row r="278" spans="1:13" x14ac:dyDescent="0.2">
      <c r="A278" s="731" t="s">
        <v>383</v>
      </c>
      <c r="B278" s="732"/>
      <c r="C278" s="333">
        <f t="shared" si="17"/>
        <v>0</v>
      </c>
      <c r="D278" s="445"/>
      <c r="E278" s="445"/>
      <c r="F278" s="445"/>
      <c r="G278" s="445"/>
      <c r="H278" s="445"/>
      <c r="I278" s="445"/>
      <c r="J278" s="445"/>
      <c r="K278" s="445"/>
      <c r="L278" s="445"/>
      <c r="M278" s="445"/>
    </row>
    <row r="279" spans="1:13" x14ac:dyDescent="0.2">
      <c r="A279" s="731" t="s">
        <v>384</v>
      </c>
      <c r="B279" s="732"/>
      <c r="C279" s="333">
        <f t="shared" si="17"/>
        <v>0</v>
      </c>
      <c r="D279" s="445"/>
      <c r="E279" s="445"/>
      <c r="F279" s="445"/>
      <c r="G279" s="445"/>
      <c r="H279" s="445"/>
      <c r="I279" s="445"/>
      <c r="J279" s="445"/>
      <c r="K279" s="445"/>
      <c r="L279" s="445"/>
      <c r="M279" s="445"/>
    </row>
    <row r="280" spans="1:13" x14ac:dyDescent="0.2">
      <c r="A280" s="722" t="s">
        <v>385</v>
      </c>
      <c r="B280" s="723"/>
      <c r="C280" s="333">
        <f t="shared" si="17"/>
        <v>0</v>
      </c>
      <c r="D280" s="445"/>
      <c r="E280" s="445"/>
      <c r="F280" s="445"/>
      <c r="G280" s="445"/>
      <c r="H280" s="445"/>
      <c r="I280" s="445"/>
      <c r="J280" s="445"/>
      <c r="K280" s="445"/>
      <c r="L280" s="445"/>
      <c r="M280" s="445"/>
    </row>
    <row r="281" spans="1:13" ht="14.25" customHeight="1" x14ac:dyDescent="0.2">
      <c r="A281" s="722" t="s">
        <v>386</v>
      </c>
      <c r="B281" s="723"/>
      <c r="C281" s="333">
        <f t="shared" si="17"/>
        <v>0</v>
      </c>
      <c r="D281" s="445"/>
      <c r="E281" s="445"/>
      <c r="F281" s="445"/>
      <c r="G281" s="445"/>
      <c r="H281" s="445"/>
      <c r="I281" s="445"/>
      <c r="J281" s="445"/>
      <c r="K281" s="445"/>
      <c r="L281" s="445"/>
      <c r="M281" s="445"/>
    </row>
    <row r="282" spans="1:13" ht="14.25" customHeight="1" x14ac:dyDescent="0.2">
      <c r="A282" s="722" t="s">
        <v>387</v>
      </c>
      <c r="B282" s="723"/>
      <c r="C282" s="333">
        <f t="shared" si="17"/>
        <v>0</v>
      </c>
      <c r="D282" s="445"/>
      <c r="E282" s="445"/>
      <c r="F282" s="445"/>
      <c r="G282" s="445"/>
      <c r="H282" s="445"/>
      <c r="I282" s="445"/>
      <c r="J282" s="445"/>
      <c r="K282" s="445"/>
      <c r="L282" s="445"/>
      <c r="M282" s="445"/>
    </row>
    <row r="283" spans="1:13" x14ac:dyDescent="0.2">
      <c r="A283" s="549"/>
      <c r="B283" s="336" t="s">
        <v>388</v>
      </c>
      <c r="C283" s="333">
        <f t="shared" ref="C283:M283" si="18">SUM(C277:C282)</f>
        <v>0</v>
      </c>
      <c r="D283" s="333">
        <f t="shared" si="18"/>
        <v>0</v>
      </c>
      <c r="E283" s="333">
        <f t="shared" si="18"/>
        <v>0</v>
      </c>
      <c r="F283" s="333">
        <f t="shared" si="18"/>
        <v>0</v>
      </c>
      <c r="G283" s="333">
        <f t="shared" si="18"/>
        <v>0</v>
      </c>
      <c r="H283" s="333">
        <f t="shared" si="18"/>
        <v>0</v>
      </c>
      <c r="I283" s="333">
        <f t="shared" si="18"/>
        <v>0</v>
      </c>
      <c r="J283" s="333">
        <f t="shared" si="18"/>
        <v>0</v>
      </c>
      <c r="K283" s="333">
        <f t="shared" si="18"/>
        <v>0</v>
      </c>
      <c r="L283" s="333">
        <f t="shared" si="18"/>
        <v>0</v>
      </c>
      <c r="M283" s="333">
        <f t="shared" si="18"/>
        <v>0</v>
      </c>
    </row>
    <row r="284" spans="1:13" x14ac:dyDescent="0.2">
      <c r="A284" s="722" t="s">
        <v>141</v>
      </c>
      <c r="B284" s="723" t="s">
        <v>141</v>
      </c>
      <c r="C284" s="333">
        <f>SUM(E284:F284)</f>
        <v>0</v>
      </c>
      <c r="D284" s="446"/>
      <c r="E284" s="445"/>
      <c r="F284" s="445"/>
      <c r="G284" s="445"/>
      <c r="H284" s="445"/>
      <c r="I284" s="445"/>
      <c r="J284" s="445"/>
      <c r="K284" s="445"/>
      <c r="L284" s="445"/>
      <c r="M284" s="445"/>
    </row>
    <row r="285" spans="1:13" x14ac:dyDescent="0.2">
      <c r="A285" s="722" t="s">
        <v>143</v>
      </c>
      <c r="B285" s="723" t="s">
        <v>143</v>
      </c>
      <c r="C285" s="333">
        <f>SUM(E285:F285)</f>
        <v>0</v>
      </c>
      <c r="D285" s="446"/>
      <c r="E285" s="445"/>
      <c r="F285" s="445"/>
      <c r="G285" s="445"/>
      <c r="H285" s="445"/>
      <c r="I285" s="445"/>
      <c r="J285" s="445"/>
      <c r="K285" s="445"/>
      <c r="L285" s="445"/>
      <c r="M285" s="445"/>
    </row>
    <row r="286" spans="1:13" x14ac:dyDescent="0.2">
      <c r="A286" s="722" t="s">
        <v>282</v>
      </c>
      <c r="B286" s="723"/>
      <c r="C286" s="333">
        <f>SUM(E286:F286)</f>
        <v>0</v>
      </c>
      <c r="D286" s="446"/>
      <c r="E286" s="446"/>
      <c r="F286" s="446"/>
      <c r="G286" s="446"/>
      <c r="H286" s="446"/>
      <c r="I286" s="446"/>
      <c r="J286" s="446"/>
      <c r="K286" s="446"/>
      <c r="L286" s="446"/>
      <c r="M286" s="446"/>
    </row>
    <row r="287" spans="1:13" x14ac:dyDescent="0.2">
      <c r="A287" s="722" t="s">
        <v>283</v>
      </c>
      <c r="B287" s="723"/>
      <c r="C287" s="333">
        <f>SUM(E287:F287)</f>
        <v>0</v>
      </c>
      <c r="D287" s="446"/>
      <c r="E287" s="446"/>
      <c r="F287" s="446"/>
      <c r="G287" s="446"/>
      <c r="H287" s="446"/>
      <c r="I287" s="446"/>
      <c r="J287" s="446"/>
      <c r="K287" s="446"/>
      <c r="L287" s="446"/>
      <c r="M287" s="446"/>
    </row>
    <row r="288" spans="1:13" x14ac:dyDescent="0.2">
      <c r="A288" s="337"/>
      <c r="B288" s="338" t="s">
        <v>389</v>
      </c>
      <c r="C288" s="333">
        <f t="shared" ref="C288:M288" si="19">SUM(C284:C287)</f>
        <v>0</v>
      </c>
      <c r="D288" s="333">
        <f t="shared" si="19"/>
        <v>0</v>
      </c>
      <c r="E288" s="333">
        <f t="shared" si="19"/>
        <v>0</v>
      </c>
      <c r="F288" s="333">
        <f t="shared" si="19"/>
        <v>0</v>
      </c>
      <c r="G288" s="333">
        <f t="shared" si="19"/>
        <v>0</v>
      </c>
      <c r="H288" s="333">
        <f t="shared" si="19"/>
        <v>0</v>
      </c>
      <c r="I288" s="333">
        <f t="shared" si="19"/>
        <v>0</v>
      </c>
      <c r="J288" s="333">
        <f t="shared" si="19"/>
        <v>0</v>
      </c>
      <c r="K288" s="333">
        <f t="shared" si="19"/>
        <v>0</v>
      </c>
      <c r="L288" s="333">
        <f t="shared" si="19"/>
        <v>0</v>
      </c>
      <c r="M288" s="333">
        <f t="shared" si="19"/>
        <v>0</v>
      </c>
    </row>
    <row r="289" spans="1:13" x14ac:dyDescent="0.2">
      <c r="A289" s="339"/>
      <c r="B289" s="340" t="s">
        <v>157</v>
      </c>
      <c r="C289" s="341">
        <f t="shared" ref="C289:M289" si="20">SUM(C255+C259+C263+C267+C276+C283+C288)</f>
        <v>0</v>
      </c>
      <c r="D289" s="341">
        <f t="shared" si="20"/>
        <v>0</v>
      </c>
      <c r="E289" s="341">
        <f t="shared" si="20"/>
        <v>0</v>
      </c>
      <c r="F289" s="341">
        <f t="shared" si="20"/>
        <v>0</v>
      </c>
      <c r="G289" s="341">
        <f t="shared" si="20"/>
        <v>0</v>
      </c>
      <c r="H289" s="341">
        <f t="shared" si="20"/>
        <v>0</v>
      </c>
      <c r="I289" s="341">
        <f t="shared" si="20"/>
        <v>0</v>
      </c>
      <c r="J289" s="341">
        <f t="shared" si="20"/>
        <v>0</v>
      </c>
      <c r="K289" s="341">
        <f t="shared" si="20"/>
        <v>0</v>
      </c>
      <c r="L289" s="341">
        <f t="shared" si="20"/>
        <v>0</v>
      </c>
      <c r="M289" s="341">
        <f t="shared" si="20"/>
        <v>0</v>
      </c>
    </row>
    <row r="290" spans="1:13" x14ac:dyDescent="0.2">
      <c r="A290" s="96" t="s">
        <v>390</v>
      </c>
    </row>
    <row r="291" spans="1:13" ht="14.25" customHeight="1" x14ac:dyDescent="0.2">
      <c r="A291" s="693" t="s">
        <v>391</v>
      </c>
      <c r="B291" s="694"/>
      <c r="C291" s="581" t="s">
        <v>79</v>
      </c>
      <c r="D291" s="747" t="s">
        <v>392</v>
      </c>
      <c r="E291" s="748"/>
      <c r="F291" s="748"/>
      <c r="G291" s="748"/>
      <c r="H291" s="748"/>
      <c r="I291" s="749"/>
      <c r="J291" s="739" t="s">
        <v>176</v>
      </c>
    </row>
    <row r="292" spans="1:13" ht="28.5" x14ac:dyDescent="0.2">
      <c r="A292" s="695"/>
      <c r="B292" s="696"/>
      <c r="C292" s="583"/>
      <c r="D292" s="342" t="s">
        <v>393</v>
      </c>
      <c r="E292" s="343" t="s">
        <v>394</v>
      </c>
      <c r="F292" s="344" t="s">
        <v>395</v>
      </c>
      <c r="G292" s="344" t="s">
        <v>396</v>
      </c>
      <c r="H292" s="344" t="s">
        <v>397</v>
      </c>
      <c r="I292" s="345" t="s">
        <v>398</v>
      </c>
      <c r="J292" s="740"/>
    </row>
    <row r="293" spans="1:13" x14ac:dyDescent="0.2">
      <c r="A293" s="741" t="s">
        <v>399</v>
      </c>
      <c r="B293" s="742"/>
      <c r="C293" s="346">
        <f>SUM(D293:I293)</f>
        <v>0</v>
      </c>
      <c r="D293" s="347"/>
      <c r="E293" s="348"/>
      <c r="F293" s="348"/>
      <c r="G293" s="348"/>
      <c r="H293" s="348"/>
      <c r="I293" s="349"/>
      <c r="J293" s="350"/>
    </row>
    <row r="294" spans="1:13" x14ac:dyDescent="0.2">
      <c r="A294" s="743" t="s">
        <v>400</v>
      </c>
      <c r="B294" s="744"/>
      <c r="C294" s="351">
        <f>SUM(D294:I294)</f>
        <v>0</v>
      </c>
      <c r="D294" s="352"/>
      <c r="E294" s="353"/>
      <c r="F294" s="353"/>
      <c r="G294" s="353"/>
      <c r="H294" s="353"/>
      <c r="I294" s="354"/>
      <c r="J294" s="355"/>
    </row>
    <row r="295" spans="1:13" x14ac:dyDescent="0.2">
      <c r="A295" s="745" t="s">
        <v>401</v>
      </c>
      <c r="B295" s="746"/>
      <c r="C295" s="356">
        <f>SUM(D295:E295)</f>
        <v>0</v>
      </c>
      <c r="D295" s="357"/>
      <c r="E295" s="358"/>
      <c r="F295" s="359"/>
      <c r="G295" s="359"/>
      <c r="H295" s="359"/>
      <c r="I295" s="360"/>
      <c r="J295" s="361"/>
    </row>
  </sheetData>
  <mergeCells count="201">
    <mergeCell ref="J291:J292"/>
    <mergeCell ref="A293:B293"/>
    <mergeCell ref="A294:B294"/>
    <mergeCell ref="A295:B295"/>
    <mergeCell ref="A285:B285"/>
    <mergeCell ref="A286:B286"/>
    <mergeCell ref="A287:B287"/>
    <mergeCell ref="A291:B292"/>
    <mergeCell ref="C291:C292"/>
    <mergeCell ref="D291:I291"/>
    <mergeCell ref="A278:B278"/>
    <mergeCell ref="A279:B279"/>
    <mergeCell ref="A280:B280"/>
    <mergeCell ref="A281:B281"/>
    <mergeCell ref="A282:B282"/>
    <mergeCell ref="A284:B284"/>
    <mergeCell ref="A271:B271"/>
    <mergeCell ref="A272:B272"/>
    <mergeCell ref="A273:B273"/>
    <mergeCell ref="A274:B274"/>
    <mergeCell ref="A275:B275"/>
    <mergeCell ref="A277:B277"/>
    <mergeCell ref="A264:B264"/>
    <mergeCell ref="A265:B265"/>
    <mergeCell ref="A266:B266"/>
    <mergeCell ref="A268:B268"/>
    <mergeCell ref="A269:B269"/>
    <mergeCell ref="A270:B270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6:B256"/>
    <mergeCell ref="A244:A246"/>
    <mergeCell ref="A248:B249"/>
    <mergeCell ref="C248:C249"/>
    <mergeCell ref="D248:D249"/>
    <mergeCell ref="E248:F248"/>
    <mergeCell ref="G248:I248"/>
    <mergeCell ref="A232:B232"/>
    <mergeCell ref="A235:B235"/>
    <mergeCell ref="A236:B236"/>
    <mergeCell ref="A239:A240"/>
    <mergeCell ref="A241:B241"/>
    <mergeCell ref="A243:B243"/>
    <mergeCell ref="A225:B225"/>
    <mergeCell ref="A227:B227"/>
    <mergeCell ref="A228:B228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J211:J212"/>
    <mergeCell ref="K211:K212"/>
    <mergeCell ref="L211:L212"/>
    <mergeCell ref="M211:M212"/>
    <mergeCell ref="O211:O212"/>
    <mergeCell ref="P211:P212"/>
    <mergeCell ref="H210:J210"/>
    <mergeCell ref="K210:M210"/>
    <mergeCell ref="N210:N212"/>
    <mergeCell ref="O210:P210"/>
    <mergeCell ref="Q210:Q212"/>
    <mergeCell ref="D211:D212"/>
    <mergeCell ref="E211:F211"/>
    <mergeCell ref="G211:G212"/>
    <mergeCell ref="H211:H212"/>
    <mergeCell ref="I211:I212"/>
    <mergeCell ref="A207:B207"/>
    <mergeCell ref="A208:B208"/>
    <mergeCell ref="A209:B209"/>
    <mergeCell ref="A210:B212"/>
    <mergeCell ref="C210:C212"/>
    <mergeCell ref="D210:G210"/>
    <mergeCell ref="A201:B201"/>
    <mergeCell ref="A202:A203"/>
    <mergeCell ref="A204:B204"/>
    <mergeCell ref="A205:B206"/>
    <mergeCell ref="C205:C206"/>
    <mergeCell ref="D205:D206"/>
    <mergeCell ref="A198:B199"/>
    <mergeCell ref="C198:C199"/>
    <mergeCell ref="D198:D199"/>
    <mergeCell ref="E198:E199"/>
    <mergeCell ref="F198:F199"/>
    <mergeCell ref="A200:B200"/>
    <mergeCell ref="U173:U175"/>
    <mergeCell ref="V173:V175"/>
    <mergeCell ref="E174:G174"/>
    <mergeCell ref="H174:J174"/>
    <mergeCell ref="A196:B196"/>
    <mergeCell ref="A197:F197"/>
    <mergeCell ref="L173:N174"/>
    <mergeCell ref="O173:O175"/>
    <mergeCell ref="P173:Q174"/>
    <mergeCell ref="R173:R175"/>
    <mergeCell ref="S173:S175"/>
    <mergeCell ref="T173:T175"/>
    <mergeCell ref="Q157:Q159"/>
    <mergeCell ref="R157:R159"/>
    <mergeCell ref="D158:D159"/>
    <mergeCell ref="E158:F158"/>
    <mergeCell ref="G158:G159"/>
    <mergeCell ref="H158:H159"/>
    <mergeCell ref="I158:I159"/>
    <mergeCell ref="A172:B172"/>
    <mergeCell ref="A173:B175"/>
    <mergeCell ref="C173:C175"/>
    <mergeCell ref="D173:D175"/>
    <mergeCell ref="E173:J173"/>
    <mergeCell ref="K173:K175"/>
    <mergeCell ref="K158:K159"/>
    <mergeCell ref="L158:L159"/>
    <mergeCell ref="M158:M159"/>
    <mergeCell ref="A171:B171"/>
    <mergeCell ref="A154:B154"/>
    <mergeCell ref="A155:B155"/>
    <mergeCell ref="A157:B159"/>
    <mergeCell ref="C157:C159"/>
    <mergeCell ref="D157:G157"/>
    <mergeCell ref="H157:J157"/>
    <mergeCell ref="J158:J159"/>
    <mergeCell ref="O148:O149"/>
    <mergeCell ref="P148:P149"/>
    <mergeCell ref="A150:B150"/>
    <mergeCell ref="A151:B151"/>
    <mergeCell ref="A152:B152"/>
    <mergeCell ref="A153:B153"/>
    <mergeCell ref="A147:B149"/>
    <mergeCell ref="C147:C149"/>
    <mergeCell ref="O158:O159"/>
    <mergeCell ref="P158:P159"/>
    <mergeCell ref="O147:P147"/>
    <mergeCell ref="K157:M157"/>
    <mergeCell ref="N157:N159"/>
    <mergeCell ref="O157:P157"/>
    <mergeCell ref="Q147:Q149"/>
    <mergeCell ref="R147:R149"/>
    <mergeCell ref="D148:D149"/>
    <mergeCell ref="E148:F148"/>
    <mergeCell ref="G148:G149"/>
    <mergeCell ref="H148:H149"/>
    <mergeCell ref="I148:I149"/>
    <mergeCell ref="J148:J149"/>
    <mergeCell ref="K148:K149"/>
    <mergeCell ref="D147:G147"/>
    <mergeCell ref="H147:J147"/>
    <mergeCell ref="K147:M147"/>
    <mergeCell ref="N147:N149"/>
    <mergeCell ref="L148:L149"/>
    <mergeCell ref="M148:M149"/>
    <mergeCell ref="A134:B134"/>
    <mergeCell ref="A138:A141"/>
    <mergeCell ref="A144:B144"/>
    <mergeCell ref="A145:B145"/>
    <mergeCell ref="R118:R120"/>
    <mergeCell ref="S118:S120"/>
    <mergeCell ref="D119:D120"/>
    <mergeCell ref="E119:F119"/>
    <mergeCell ref="G119:G120"/>
    <mergeCell ref="H119:H120"/>
    <mergeCell ref="I119:I120"/>
    <mergeCell ref="J119:J120"/>
    <mergeCell ref="K119:K120"/>
    <mergeCell ref="L119:L120"/>
    <mergeCell ref="D118:G118"/>
    <mergeCell ref="H118:J118"/>
    <mergeCell ref="K118:M118"/>
    <mergeCell ref="N118:N120"/>
    <mergeCell ref="O118:P118"/>
    <mergeCell ref="Q118:Q120"/>
    <mergeCell ref="M119:M120"/>
    <mergeCell ref="O119:O120"/>
    <mergeCell ref="P119:P120"/>
    <mergeCell ref="A8:C8"/>
    <mergeCell ref="A57:B57"/>
    <mergeCell ref="A85:B85"/>
    <mergeCell ref="A95:B95"/>
    <mergeCell ref="A100:B100"/>
    <mergeCell ref="A118:B120"/>
    <mergeCell ref="C118:C120"/>
    <mergeCell ref="A121:B121"/>
    <mergeCell ref="A127:A130"/>
  </mergeCells>
  <dataValidations count="1">
    <dataValidation allowBlank="1" showInputMessage="1" showErrorMessage="1" errorTitle="ERROR" error="Por favor ingrese solo Números." sqref="A213:A227 B229:B243 L16:R124 A198:A210 B226 B198:J209 W153:XFD209 S153:V173 R125:R147 E1:XFD15 S16:XFD152 K191:K209 A236:A1048576 E172:K190 E191:J197 B290:J1048576 K210:XFD1048576 C210:J289 B247:B289 L172:Q209 S176:V209 E155:Q171 R160:R209 A1:D197 E16:K154 L125:Q154 R150:R15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opLeftCell="A185" zoomScale="80" zoomScaleNormal="80" workbookViewId="0">
      <selection activeCell="K181" sqref="K181"/>
    </sheetView>
  </sheetViews>
  <sheetFormatPr baseColWidth="10" defaultColWidth="11.42578125" defaultRowHeight="14.25" x14ac:dyDescent="0.2"/>
  <cols>
    <col min="1" max="1" width="59.140625" style="5" customWidth="1"/>
    <col min="2" max="2" width="113.5703125" style="4" bestFit="1" customWidth="1"/>
    <col min="3" max="3" width="24.5703125" style="5" customWidth="1"/>
    <col min="4" max="4" width="20.7109375" style="5" customWidth="1"/>
    <col min="5" max="5" width="22" style="5" customWidth="1"/>
    <col min="6" max="6" width="18.42578125" style="5" customWidth="1"/>
    <col min="7" max="7" width="19.7109375" style="5" customWidth="1"/>
    <col min="8" max="9" width="15.7109375" style="5" customWidth="1"/>
    <col min="10" max="10" width="16.7109375" style="5" customWidth="1"/>
    <col min="11" max="11" width="17" style="5" customWidth="1"/>
    <col min="12" max="12" width="21.42578125" style="5" customWidth="1"/>
    <col min="13" max="13" width="18.28515625" style="5" customWidth="1"/>
    <col min="14" max="15" width="19.42578125" style="5" customWidth="1"/>
    <col min="16" max="16" width="19.7109375" style="5" customWidth="1"/>
    <col min="17" max="17" width="14.7109375" style="5" customWidth="1"/>
    <col min="18" max="18" width="22" style="5" customWidth="1"/>
    <col min="19" max="22" width="22.7109375" style="5" customWidth="1"/>
    <col min="23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x14ac:dyDescent="0.2">
      <c r="A1" s="1" t="s">
        <v>0</v>
      </c>
      <c r="B1" s="2"/>
    </row>
    <row r="2" spans="1:14" s="3" customFormat="1" x14ac:dyDescent="0.2">
      <c r="A2" s="1" t="str">
        <f>CONCATENATE("COMUNA: ",[4]NOMBRE!B2," - ","( ",[4]NOMBRE!C2,[4]NOMBRE!D2,[4]NOMBRE!E2,[4]NOMBRE!F2,[4]NOMBRE!G2," )")</f>
        <v>COMUNA: LINARES - ( 07401 )</v>
      </c>
      <c r="B2" s="2"/>
    </row>
    <row r="3" spans="1:14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</row>
    <row r="4" spans="1:14" x14ac:dyDescent="0.2">
      <c r="A4" s="1" t="str">
        <f>CONCATENATE("MES: ",[4]NOMBRE!B6," - ","( ",[4]NOMBRE!C6,[4]NOMBRE!D6," )")</f>
        <v>MES: MARZO - ( 03 )</v>
      </c>
    </row>
    <row r="5" spans="1:14" s="3" customFormat="1" x14ac:dyDescent="0.2">
      <c r="A5" s="1" t="str">
        <f>CONCATENATE("AÑO: ",[4]NOMBRE!B7)</f>
        <v>AÑO: 2023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x14ac:dyDescent="0.2">
      <c r="A6" s="1"/>
      <c r="B6" s="6"/>
      <c r="C6" s="7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x14ac:dyDescent="0.2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x14ac:dyDescent="0.2">
      <c r="A8" s="571" t="s">
        <v>2</v>
      </c>
      <c r="B8" s="571"/>
      <c r="C8" s="57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8.25" x14ac:dyDescent="0.2">
      <c r="A9" s="8" t="s">
        <v>3</v>
      </c>
      <c r="B9" s="8" t="s">
        <v>4</v>
      </c>
      <c r="C9" s="537" t="s">
        <v>5</v>
      </c>
      <c r="D9" s="537" t="s">
        <v>6</v>
      </c>
      <c r="E9" s="537" t="s">
        <v>7</v>
      </c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x14ac:dyDescent="0.2">
      <c r="A10" s="10"/>
      <c r="B10" s="11" t="s">
        <v>8</v>
      </c>
      <c r="C10" s="12">
        <f>SUM(C11:C17)</f>
        <v>12881</v>
      </c>
      <c r="D10" s="12">
        <f>SUM(D11:D17)</f>
        <v>12648</v>
      </c>
      <c r="E10" s="13">
        <f>SUM(E11:E17)</f>
        <v>114755940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x14ac:dyDescent="0.2">
      <c r="A11" s="362"/>
      <c r="B11" s="363" t="s">
        <v>9</v>
      </c>
      <c r="C11" s="16">
        <f>[4]B!C56</f>
        <v>0</v>
      </c>
      <c r="D11" s="16">
        <f>[4]B!E56</f>
        <v>0</v>
      </c>
      <c r="E11" s="17">
        <f>[4]B!AL56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">
      <c r="A12" s="362"/>
      <c r="B12" s="363" t="s">
        <v>10</v>
      </c>
      <c r="C12" s="16">
        <f>SUM([4]B!C$6:C$53)</f>
        <v>7847</v>
      </c>
      <c r="D12" s="16">
        <f>SUM([4]B!E$6:E$53)</f>
        <v>7847</v>
      </c>
      <c r="E12" s="17">
        <f>SUM([4]B!AL$6:AL$53)</f>
        <v>71015350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x14ac:dyDescent="0.2">
      <c r="A13" s="362"/>
      <c r="B13" s="363" t="s">
        <v>11</v>
      </c>
      <c r="C13" s="16">
        <f>[4]B!C58</f>
        <v>4771</v>
      </c>
      <c r="D13" s="16">
        <f>[4]B!E58</f>
        <v>4606</v>
      </c>
      <c r="E13" s="17">
        <f>[4]B!AL58</f>
        <v>41684300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28.5" x14ac:dyDescent="0.2">
      <c r="A14" s="362"/>
      <c r="B14" s="363" t="s">
        <v>12</v>
      </c>
      <c r="C14" s="16">
        <f>[4]B!C57</f>
        <v>119</v>
      </c>
      <c r="D14" s="16">
        <f>[4]B!E57</f>
        <v>51</v>
      </c>
      <c r="E14" s="17">
        <f>[4]B!AL57</f>
        <v>856290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">
      <c r="A15" s="362"/>
      <c r="B15" s="363" t="s">
        <v>13</v>
      </c>
      <c r="C15" s="16">
        <f>[4]B!C$121</f>
        <v>140</v>
      </c>
      <c r="D15" s="16">
        <f>[4]B!E$121</f>
        <v>140</v>
      </c>
      <c r="E15" s="17">
        <f>[4]B!AL$121</f>
        <v>1054200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x14ac:dyDescent="0.2">
      <c r="A16" s="364"/>
      <c r="B16" s="365" t="s">
        <v>14</v>
      </c>
      <c r="C16" s="16">
        <f>+[4]B!C$128</f>
        <v>0</v>
      </c>
      <c r="D16" s="16">
        <f>+[4]B!E$128</f>
        <v>0</v>
      </c>
      <c r="E16" s="17">
        <f>+[4]B!AL$128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2">
      <c r="A17" s="366" t="s">
        <v>15</v>
      </c>
      <c r="B17" s="367" t="s">
        <v>16</v>
      </c>
      <c r="C17" s="22">
        <f>[4]B!C$1246</f>
        <v>4</v>
      </c>
      <c r="D17" s="22">
        <f>[4]B!E$1246</f>
        <v>4</v>
      </c>
      <c r="E17" s="23">
        <f>[4]B!AL$1246</f>
        <v>145800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x14ac:dyDescent="0.2">
      <c r="A18" s="24"/>
      <c r="B18" s="25" t="s">
        <v>17</v>
      </c>
      <c r="C18" s="26">
        <f>SUM(C19:C29)</f>
        <v>3447</v>
      </c>
      <c r="D18" s="26">
        <f>SUM(D19:D29)</f>
        <v>3441</v>
      </c>
      <c r="E18" s="27">
        <f>SUM(E19:E29)</f>
        <v>6404900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x14ac:dyDescent="0.2">
      <c r="A19" s="368" t="s">
        <v>18</v>
      </c>
      <c r="B19" s="369" t="s">
        <v>19</v>
      </c>
      <c r="C19" s="30">
        <f>+[4]B!C$65</f>
        <v>985</v>
      </c>
      <c r="D19" s="30">
        <f>+[4]B!E$65</f>
        <v>985</v>
      </c>
      <c r="E19" s="31">
        <f>+[4]B!AL$65</f>
        <v>1388850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x14ac:dyDescent="0.2">
      <c r="A20" s="362" t="s">
        <v>20</v>
      </c>
      <c r="B20" s="363" t="s">
        <v>21</v>
      </c>
      <c r="C20" s="32">
        <f>+[4]B!C$62</f>
        <v>0</v>
      </c>
      <c r="D20" s="32">
        <f>+[4]B!E$62</f>
        <v>0</v>
      </c>
      <c r="E20" s="33">
        <f>+[4]B!AL$62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x14ac:dyDescent="0.2">
      <c r="A21" s="362" t="s">
        <v>22</v>
      </c>
      <c r="B21" s="363" t="s">
        <v>23</v>
      </c>
      <c r="C21" s="32">
        <f>+[4]B!C$63</f>
        <v>0</v>
      </c>
      <c r="D21" s="32">
        <f>+[4]B!E$63</f>
        <v>0</v>
      </c>
      <c r="E21" s="33">
        <f>+[4]B!AL$63</f>
        <v>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x14ac:dyDescent="0.2">
      <c r="A22" s="362" t="s">
        <v>24</v>
      </c>
      <c r="B22" s="363" t="s">
        <v>25</v>
      </c>
      <c r="C22" s="32">
        <f>+[4]B!C$64</f>
        <v>185</v>
      </c>
      <c r="D22" s="32">
        <f>+[4]B!E$64</f>
        <v>185</v>
      </c>
      <c r="E22" s="33">
        <f>+[4]B!AL$64</f>
        <v>355200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x14ac:dyDescent="0.2">
      <c r="A23" s="362" t="s">
        <v>26</v>
      </c>
      <c r="B23" s="363" t="s">
        <v>27</v>
      </c>
      <c r="C23" s="32">
        <f>+[4]B!C$66</f>
        <v>968</v>
      </c>
      <c r="D23" s="32">
        <f>+[4]B!E$66</f>
        <v>962</v>
      </c>
      <c r="E23" s="33">
        <f>+[4]B!AL$66</f>
        <v>1356420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x14ac:dyDescent="0.2">
      <c r="A24" s="362" t="s">
        <v>28</v>
      </c>
      <c r="B24" s="363" t="s">
        <v>29</v>
      </c>
      <c r="C24" s="32">
        <f>+[4]B!C$67</f>
        <v>604</v>
      </c>
      <c r="D24" s="32">
        <f>+[4]B!E$67</f>
        <v>604</v>
      </c>
      <c r="E24" s="33">
        <f>+[4]B!AL$67</f>
        <v>851640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x14ac:dyDescent="0.2">
      <c r="A25" s="362" t="s">
        <v>30</v>
      </c>
      <c r="B25" s="363" t="s">
        <v>31</v>
      </c>
      <c r="C25" s="32">
        <f>+[4]B!C$1242</f>
        <v>252</v>
      </c>
      <c r="D25" s="32">
        <f>+[4]B!E$1242</f>
        <v>252</v>
      </c>
      <c r="E25" s="33">
        <f>+[4]B!AL$1242</f>
        <v>869400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x14ac:dyDescent="0.2">
      <c r="A26" s="362" t="s">
        <v>32</v>
      </c>
      <c r="B26" s="363" t="s">
        <v>33</v>
      </c>
      <c r="C26" s="32">
        <f>+[4]B!C$1243</f>
        <v>451</v>
      </c>
      <c r="D26" s="32">
        <f>+[4]B!E$1243</f>
        <v>451</v>
      </c>
      <c r="E26" s="33">
        <f>+[4]B!AL$1243</f>
        <v>1555950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x14ac:dyDescent="0.2">
      <c r="A27" s="362" t="s">
        <v>34</v>
      </c>
      <c r="B27" s="363" t="s">
        <v>35</v>
      </c>
      <c r="C27" s="32">
        <f>+[4]B!C$1244</f>
        <v>2</v>
      </c>
      <c r="D27" s="32">
        <f>+[4]B!E$1244</f>
        <v>2</v>
      </c>
      <c r="E27" s="33">
        <f>+[4]B!AL$1244</f>
        <v>27440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x14ac:dyDescent="0.2">
      <c r="A28" s="362" t="s">
        <v>36</v>
      </c>
      <c r="B28" s="363" t="s">
        <v>37</v>
      </c>
      <c r="C28" s="32">
        <f>+[4]B!C$1245</f>
        <v>0</v>
      </c>
      <c r="D28" s="32">
        <f>+[4]B!E$1245</f>
        <v>0</v>
      </c>
      <c r="E28" s="33">
        <f>+[4]B!AL$1245</f>
        <v>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x14ac:dyDescent="0.2">
      <c r="A29" s="362"/>
      <c r="B29" s="363" t="s">
        <v>38</v>
      </c>
      <c r="C29" s="16">
        <f>+[4]B!C$123</f>
        <v>0</v>
      </c>
      <c r="D29" s="16">
        <f>+[4]B!E$123</f>
        <v>0</v>
      </c>
      <c r="E29" s="17">
        <f>+[4]B!AL$123</f>
        <v>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x14ac:dyDescent="0.2">
      <c r="A30" s="370"/>
      <c r="B30" s="371" t="s">
        <v>39</v>
      </c>
      <c r="C30" s="36">
        <f>SUM(C31:C32)</f>
        <v>1004</v>
      </c>
      <c r="D30" s="37"/>
      <c r="E30" s="38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x14ac:dyDescent="0.2">
      <c r="A31" s="39"/>
      <c r="B31" s="363" t="s">
        <v>40</v>
      </c>
      <c r="C31" s="32">
        <f>+[4]B!C$69</f>
        <v>497</v>
      </c>
      <c r="D31" s="37"/>
      <c r="E31" s="38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x14ac:dyDescent="0.2">
      <c r="A32" s="39"/>
      <c r="B32" s="363" t="s">
        <v>41</v>
      </c>
      <c r="C32" s="32">
        <f>+[4]B!C$70</f>
        <v>507</v>
      </c>
      <c r="D32" s="37"/>
      <c r="E32" s="38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x14ac:dyDescent="0.2">
      <c r="A33" s="24"/>
      <c r="B33" s="25" t="s">
        <v>42</v>
      </c>
      <c r="C33" s="26">
        <f>SUM(C34:C35)</f>
        <v>0</v>
      </c>
      <c r="D33" s="40">
        <f>SUM(D34:D35)</f>
        <v>0</v>
      </c>
      <c r="E33" s="41">
        <f>SUM(E34:E35)</f>
        <v>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x14ac:dyDescent="0.2">
      <c r="A34" s="372" t="s">
        <v>43</v>
      </c>
      <c r="B34" s="369" t="s">
        <v>44</v>
      </c>
      <c r="C34" s="43">
        <f>+[4]B!C$1247</f>
        <v>0</v>
      </c>
      <c r="D34" s="43">
        <f>[4]B!$E$1247</f>
        <v>0</v>
      </c>
      <c r="E34" s="44">
        <f>[4]B!$AL$1247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x14ac:dyDescent="0.2">
      <c r="A35" s="362" t="s">
        <v>45</v>
      </c>
      <c r="B35" s="363" t="s">
        <v>46</v>
      </c>
      <c r="C35" s="16">
        <f>+[4]B!C$1248</f>
        <v>0</v>
      </c>
      <c r="D35" s="16">
        <f>[4]B!$E$1248</f>
        <v>0</v>
      </c>
      <c r="E35" s="45">
        <f>[4]B!$AL$1248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x14ac:dyDescent="0.2">
      <c r="A36" s="370"/>
      <c r="B36" s="373" t="s">
        <v>47</v>
      </c>
      <c r="C36" s="47">
        <f>C$37</f>
        <v>0</v>
      </c>
      <c r="D36" s="37"/>
      <c r="E36" s="48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4.25" customHeight="1" x14ac:dyDescent="0.2">
      <c r="A37" s="362" t="s">
        <v>48</v>
      </c>
      <c r="B37" s="367" t="s">
        <v>49</v>
      </c>
      <c r="C37" s="49">
        <f>+[4]B!C$1256</f>
        <v>0</v>
      </c>
      <c r="D37" s="37"/>
      <c r="E37" s="48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x14ac:dyDescent="0.2">
      <c r="A38" s="50"/>
      <c r="B38" s="25" t="s">
        <v>50</v>
      </c>
      <c r="C38" s="26">
        <f>SUM(C39:C44)</f>
        <v>1483</v>
      </c>
      <c r="D38" s="26">
        <f>SUM(D39:D44)</f>
        <v>1483</v>
      </c>
      <c r="E38" s="27">
        <f>SUM(E39:E44)</f>
        <v>2798090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x14ac:dyDescent="0.2">
      <c r="A39" s="372" t="s">
        <v>51</v>
      </c>
      <c r="B39" s="369" t="s">
        <v>52</v>
      </c>
      <c r="C39" s="51">
        <f>[4]B!C130</f>
        <v>46</v>
      </c>
      <c r="D39" s="51">
        <f>[4]B!E130</f>
        <v>46</v>
      </c>
      <c r="E39" s="51">
        <f>[4]B!AL130</f>
        <v>213440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x14ac:dyDescent="0.2">
      <c r="A40" s="374" t="s">
        <v>53</v>
      </c>
      <c r="B40" s="363" t="s">
        <v>54</v>
      </c>
      <c r="C40" s="17">
        <f>[4]B!C133</f>
        <v>574</v>
      </c>
      <c r="D40" s="17">
        <f>[4]B!E133</f>
        <v>574</v>
      </c>
      <c r="E40" s="17">
        <f>[4]B!AL133</f>
        <v>1463700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2">
      <c r="A41" s="362" t="s">
        <v>55</v>
      </c>
      <c r="B41" s="363" t="s">
        <v>56</v>
      </c>
      <c r="C41" s="17">
        <f>[4]B!C131</f>
        <v>0</v>
      </c>
      <c r="D41" s="17">
        <f>[4]B!E131</f>
        <v>0</v>
      </c>
      <c r="E41" s="17">
        <f>[4]B!AL131</f>
        <v>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x14ac:dyDescent="0.2">
      <c r="A42" s="362" t="s">
        <v>57</v>
      </c>
      <c r="B42" s="363" t="s">
        <v>58</v>
      </c>
      <c r="C42" s="17">
        <f>[4]B!C132</f>
        <v>610</v>
      </c>
      <c r="D42" s="17">
        <f>[4]B!E132</f>
        <v>610</v>
      </c>
      <c r="E42" s="17">
        <f>[4]B!AL132</f>
        <v>475800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x14ac:dyDescent="0.2">
      <c r="A43" s="375" t="s">
        <v>59</v>
      </c>
      <c r="B43" s="363" t="s">
        <v>60</v>
      </c>
      <c r="C43" s="17">
        <f>[4]B!C134</f>
        <v>168</v>
      </c>
      <c r="D43" s="17">
        <f>[4]B!E134</f>
        <v>168</v>
      </c>
      <c r="E43" s="17">
        <f>[4]B!AL134</f>
        <v>428400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x14ac:dyDescent="0.2">
      <c r="A44" s="375" t="s">
        <v>61</v>
      </c>
      <c r="B44" s="363" t="s">
        <v>62</v>
      </c>
      <c r="C44" s="17">
        <f>[4]B!C135</f>
        <v>85</v>
      </c>
      <c r="D44" s="17">
        <f>[4]B!E135</f>
        <v>85</v>
      </c>
      <c r="E44" s="17">
        <f>[4]B!AL135</f>
        <v>216750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x14ac:dyDescent="0.2">
      <c r="A45" s="376"/>
      <c r="B45" s="373" t="s">
        <v>63</v>
      </c>
      <c r="C45" s="55">
        <f>C46</f>
        <v>668</v>
      </c>
      <c r="D45" s="56"/>
      <c r="E45" s="38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x14ac:dyDescent="0.2">
      <c r="A46" s="366"/>
      <c r="B46" s="367" t="s">
        <v>64</v>
      </c>
      <c r="C46" s="57">
        <f>[4]B!C137</f>
        <v>668</v>
      </c>
      <c r="D46" s="56"/>
      <c r="E46" s="38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x14ac:dyDescent="0.2">
      <c r="A47" s="50"/>
      <c r="B47" s="25" t="s">
        <v>65</v>
      </c>
      <c r="C47" s="27">
        <f>SUM(C48:C52)</f>
        <v>94</v>
      </c>
      <c r="D47" s="27">
        <f>SUM(D48:D52)</f>
        <v>94</v>
      </c>
      <c r="E47" s="27">
        <f>SUM(E48:E52)</f>
        <v>207740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x14ac:dyDescent="0.2">
      <c r="A48" s="368" t="s">
        <v>66</v>
      </c>
      <c r="B48" s="369" t="s">
        <v>67</v>
      </c>
      <c r="C48" s="17">
        <f>[4]B!C143</f>
        <v>49</v>
      </c>
      <c r="D48" s="17">
        <f>[4]B!E143</f>
        <v>49</v>
      </c>
      <c r="E48" s="17">
        <f>[4]B!AL143</f>
        <v>108290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x14ac:dyDescent="0.2">
      <c r="A49" s="362" t="s">
        <v>68</v>
      </c>
      <c r="B49" s="363" t="s">
        <v>69</v>
      </c>
      <c r="C49" s="17">
        <f>[4]B!C141</f>
        <v>45</v>
      </c>
      <c r="D49" s="17">
        <f>[4]B!E141</f>
        <v>45</v>
      </c>
      <c r="E49" s="17">
        <f>[4]B!AL141</f>
        <v>99450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x14ac:dyDescent="0.2">
      <c r="A50" s="362" t="s">
        <v>70</v>
      </c>
      <c r="B50" s="363" t="s">
        <v>71</v>
      </c>
      <c r="C50" s="17">
        <f>[4]B!C142</f>
        <v>0</v>
      </c>
      <c r="D50" s="17">
        <f>[4]B!E142</f>
        <v>0</v>
      </c>
      <c r="E50" s="17">
        <f>[4]B!AL142</f>
        <v>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x14ac:dyDescent="0.2">
      <c r="A51" s="377" t="s">
        <v>72</v>
      </c>
      <c r="B51" s="363" t="s">
        <v>73</v>
      </c>
      <c r="C51" s="17">
        <f>[4]B!C144</f>
        <v>0</v>
      </c>
      <c r="D51" s="17">
        <f>[4]B!E144</f>
        <v>0</v>
      </c>
      <c r="E51" s="17">
        <f>[4]B!AL144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x14ac:dyDescent="0.2">
      <c r="A52" s="377" t="s">
        <v>74</v>
      </c>
      <c r="B52" s="363" t="s">
        <v>75</v>
      </c>
      <c r="C52" s="17">
        <f>[4]B!C145</f>
        <v>0</v>
      </c>
      <c r="D52" s="17">
        <f>[4]B!E145</f>
        <v>0</v>
      </c>
      <c r="E52" s="17">
        <f>[4]B!AL145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x14ac:dyDescent="0.2">
      <c r="A53" s="370"/>
      <c r="B53" s="371" t="s">
        <v>76</v>
      </c>
      <c r="C53" s="59">
        <f>SUM(C54:C55)</f>
        <v>204</v>
      </c>
      <c r="D53" s="56"/>
      <c r="E53" s="60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x14ac:dyDescent="0.2">
      <c r="A54" s="39"/>
      <c r="B54" s="363" t="s">
        <v>77</v>
      </c>
      <c r="C54" s="17">
        <f>[4]B!C147</f>
        <v>204</v>
      </c>
      <c r="D54" s="56"/>
      <c r="E54" s="6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x14ac:dyDescent="0.2">
      <c r="A55" s="61"/>
      <c r="B55" s="367" t="s">
        <v>78</v>
      </c>
      <c r="C55" s="57">
        <f>[4]B!C148</f>
        <v>0</v>
      </c>
      <c r="D55" s="62"/>
      <c r="E55" s="63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x14ac:dyDescent="0.2">
      <c r="A56" s="64"/>
      <c r="B56" s="8" t="s">
        <v>79</v>
      </c>
      <c r="C56" s="27">
        <f>C10+C18+C33+C38+C47+C30+C36+C45+C53</f>
        <v>19781</v>
      </c>
      <c r="D56" s="27">
        <f>D10+D18+D33+D38+D47</f>
        <v>17666</v>
      </c>
      <c r="E56" s="65">
        <f>E10+E18+E33+E38+E47</f>
        <v>124166670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x14ac:dyDescent="0.2">
      <c r="A57" s="572" t="s">
        <v>80</v>
      </c>
      <c r="B57" s="573"/>
      <c r="C57" s="66"/>
      <c r="D57" s="66"/>
      <c r="E57" s="67"/>
      <c r="F57" s="7"/>
      <c r="G57" s="7"/>
      <c r="H57" s="7"/>
      <c r="I57" s="7"/>
      <c r="J57" s="7"/>
      <c r="K57" s="7"/>
      <c r="L57" s="7"/>
    </row>
    <row r="58" spans="1:14" s="3" customFormat="1" ht="38.25" x14ac:dyDescent="0.2">
      <c r="A58" s="8" t="s">
        <v>3</v>
      </c>
      <c r="B58" s="8" t="s">
        <v>4</v>
      </c>
      <c r="C58" s="539" t="s">
        <v>5</v>
      </c>
      <c r="D58" s="539" t="s">
        <v>6</v>
      </c>
      <c r="E58" s="539" t="s">
        <v>7</v>
      </c>
      <c r="F58" s="7"/>
      <c r="G58" s="7"/>
      <c r="H58" s="7"/>
      <c r="I58" s="7"/>
      <c r="J58" s="7"/>
      <c r="K58" s="7"/>
      <c r="L58" s="7"/>
    </row>
    <row r="59" spans="1:14" s="3" customFormat="1" x14ac:dyDescent="0.2">
      <c r="A59" s="8"/>
      <c r="B59" s="378" t="s">
        <v>81</v>
      </c>
      <c r="C59" s="26"/>
      <c r="D59" s="26"/>
      <c r="E59" s="70"/>
      <c r="F59" s="7"/>
      <c r="G59" s="7"/>
      <c r="H59" s="7"/>
      <c r="I59" s="7"/>
      <c r="J59" s="7"/>
      <c r="K59" s="7"/>
      <c r="L59" s="7"/>
    </row>
    <row r="60" spans="1:14" s="3" customFormat="1" x14ac:dyDescent="0.2">
      <c r="A60" s="379" t="s">
        <v>82</v>
      </c>
      <c r="B60" s="72" t="s">
        <v>83</v>
      </c>
      <c r="C60" s="73">
        <f>[4]B!C$201</f>
        <v>1103</v>
      </c>
      <c r="D60" s="73">
        <f>[4]B!E201</f>
        <v>1101</v>
      </c>
      <c r="E60" s="45">
        <f>[4]B!$AL$201</f>
        <v>44447370</v>
      </c>
      <c r="F60" s="7"/>
      <c r="G60" s="7"/>
      <c r="H60" s="7"/>
      <c r="I60" s="7"/>
      <c r="J60" s="7"/>
      <c r="K60" s="7"/>
      <c r="L60" s="7"/>
    </row>
    <row r="61" spans="1:14" s="3" customFormat="1" x14ac:dyDescent="0.2">
      <c r="A61" s="379" t="s">
        <v>84</v>
      </c>
      <c r="B61" s="72" t="s">
        <v>85</v>
      </c>
      <c r="C61" s="73">
        <f>[4]B!C$202</f>
        <v>2098</v>
      </c>
      <c r="D61" s="73">
        <f>[4]B!E202</f>
        <v>2095</v>
      </c>
      <c r="E61" s="45">
        <f>[4]B!$AL$202</f>
        <v>95217750</v>
      </c>
      <c r="F61" s="7"/>
      <c r="G61" s="7"/>
      <c r="H61" s="7"/>
      <c r="I61" s="7"/>
      <c r="J61" s="7"/>
      <c r="K61" s="7"/>
      <c r="L61" s="7"/>
    </row>
    <row r="62" spans="1:14" s="3" customFormat="1" x14ac:dyDescent="0.2">
      <c r="A62" s="379" t="s">
        <v>86</v>
      </c>
      <c r="B62" s="72" t="s">
        <v>87</v>
      </c>
      <c r="C62" s="73">
        <f>[4]B!C$203</f>
        <v>345</v>
      </c>
      <c r="D62" s="73">
        <f>[4]B!E203</f>
        <v>343</v>
      </c>
      <c r="E62" s="45">
        <f>[4]B!$AL$203</f>
        <v>28990360</v>
      </c>
      <c r="F62" s="7"/>
      <c r="G62" s="7"/>
      <c r="H62" s="7"/>
      <c r="I62" s="7"/>
      <c r="J62" s="7"/>
      <c r="K62" s="7"/>
      <c r="L62" s="7"/>
    </row>
    <row r="63" spans="1:14" s="3" customFormat="1" x14ac:dyDescent="0.2">
      <c r="A63" s="379" t="s">
        <v>88</v>
      </c>
      <c r="B63" s="72" t="s">
        <v>89</v>
      </c>
      <c r="C63" s="73">
        <f>[4]B!C$204</f>
        <v>124</v>
      </c>
      <c r="D63" s="73">
        <f>[4]B!E204</f>
        <v>124</v>
      </c>
      <c r="E63" s="45">
        <f>[4]B!$AL$204</f>
        <v>10480480</v>
      </c>
      <c r="F63" s="7"/>
      <c r="G63" s="7"/>
      <c r="H63" s="7"/>
      <c r="I63" s="7"/>
      <c r="J63" s="7"/>
      <c r="K63" s="7"/>
      <c r="L63" s="7"/>
    </row>
    <row r="64" spans="1:14" s="3" customFormat="1" x14ac:dyDescent="0.2">
      <c r="A64" s="379" t="s">
        <v>90</v>
      </c>
      <c r="B64" s="72" t="s">
        <v>91</v>
      </c>
      <c r="C64" s="73">
        <f>[4]B!C$205</f>
        <v>0</v>
      </c>
      <c r="D64" s="73">
        <f>[4]B!E205</f>
        <v>0</v>
      </c>
      <c r="E64" s="45">
        <f>[4]B!$AL$205</f>
        <v>0</v>
      </c>
      <c r="F64" s="7"/>
      <c r="G64" s="7"/>
      <c r="H64" s="7"/>
      <c r="I64" s="7"/>
      <c r="J64" s="7"/>
      <c r="K64" s="7"/>
      <c r="L64" s="7"/>
    </row>
    <row r="65" spans="1:12" s="3" customFormat="1" x14ac:dyDescent="0.2">
      <c r="A65" s="379" t="s">
        <v>92</v>
      </c>
      <c r="B65" s="72" t="s">
        <v>93</v>
      </c>
      <c r="C65" s="73">
        <f>[4]B!C$206</f>
        <v>832</v>
      </c>
      <c r="D65" s="73">
        <f>[4]B!E206</f>
        <v>829</v>
      </c>
      <c r="E65" s="45">
        <f>[4]B!$AL$206</f>
        <v>145050130</v>
      </c>
      <c r="F65" s="7"/>
      <c r="G65" s="7"/>
      <c r="H65" s="7"/>
      <c r="I65" s="7"/>
      <c r="J65" s="7"/>
      <c r="K65" s="7"/>
      <c r="L65" s="7"/>
    </row>
    <row r="66" spans="1:12" s="3" customFormat="1" x14ac:dyDescent="0.2">
      <c r="A66" s="379" t="s">
        <v>94</v>
      </c>
      <c r="B66" s="72" t="s">
        <v>95</v>
      </c>
      <c r="C66" s="73">
        <f>[4]B!C$207</f>
        <v>0</v>
      </c>
      <c r="D66" s="73">
        <f>[4]B!E207</f>
        <v>0</v>
      </c>
      <c r="E66" s="45">
        <f>[4]B!$AL$207</f>
        <v>0</v>
      </c>
      <c r="F66" s="7"/>
      <c r="G66" s="7"/>
      <c r="H66" s="7"/>
      <c r="I66" s="7"/>
      <c r="J66" s="7"/>
      <c r="K66" s="7"/>
      <c r="L66" s="7"/>
    </row>
    <row r="67" spans="1:12" s="3" customFormat="1" x14ac:dyDescent="0.2">
      <c r="A67" s="379" t="s">
        <v>96</v>
      </c>
      <c r="B67" s="72" t="s">
        <v>97</v>
      </c>
      <c r="C67" s="73">
        <f>[4]B!C$208</f>
        <v>0</v>
      </c>
      <c r="D67" s="73">
        <f>[4]B!E208</f>
        <v>0</v>
      </c>
      <c r="E67" s="45">
        <f>[4]B!$AL$208</f>
        <v>0</v>
      </c>
      <c r="F67" s="7"/>
      <c r="G67" s="7"/>
      <c r="H67" s="7"/>
      <c r="I67" s="7"/>
      <c r="J67" s="7"/>
      <c r="K67" s="7"/>
      <c r="L67" s="7"/>
    </row>
    <row r="68" spans="1:12" s="3" customFormat="1" x14ac:dyDescent="0.2">
      <c r="A68" s="379" t="s">
        <v>98</v>
      </c>
      <c r="B68" s="72" t="s">
        <v>99</v>
      </c>
      <c r="C68" s="73">
        <f>[4]B!C$209</f>
        <v>490</v>
      </c>
      <c r="D68" s="73">
        <f>[4]B!E209</f>
        <v>487</v>
      </c>
      <c r="E68" s="45">
        <f>[4]B!$AL$209</f>
        <v>19684540</v>
      </c>
      <c r="F68" s="7"/>
      <c r="G68" s="7"/>
      <c r="H68" s="7"/>
      <c r="I68" s="7"/>
      <c r="J68" s="7"/>
      <c r="K68" s="7"/>
      <c r="L68" s="7"/>
    </row>
    <row r="69" spans="1:12" s="3" customFormat="1" x14ac:dyDescent="0.2">
      <c r="A69" s="379" t="s">
        <v>100</v>
      </c>
      <c r="B69" s="72" t="s">
        <v>101</v>
      </c>
      <c r="C69" s="73">
        <f>[4]B!C$210</f>
        <v>166</v>
      </c>
      <c r="D69" s="73">
        <f>[4]B!E210</f>
        <v>166</v>
      </c>
      <c r="E69" s="45">
        <f>[4]B!$AL$210</f>
        <v>1354560</v>
      </c>
      <c r="F69" s="7"/>
      <c r="G69" s="7"/>
      <c r="H69" s="7"/>
      <c r="I69" s="7"/>
      <c r="J69" s="7"/>
      <c r="K69" s="7"/>
      <c r="L69" s="7"/>
    </row>
    <row r="70" spans="1:12" s="3" customFormat="1" x14ac:dyDescent="0.2">
      <c r="A70" s="379" t="s">
        <v>102</v>
      </c>
      <c r="B70" s="72" t="s">
        <v>103</v>
      </c>
      <c r="C70" s="73">
        <f>[4]B!C$211</f>
        <v>75</v>
      </c>
      <c r="D70" s="73">
        <f>[4]B!E211</f>
        <v>74</v>
      </c>
      <c r="E70" s="45">
        <f>[4]B!$AL$211</f>
        <v>5611420</v>
      </c>
      <c r="F70" s="7"/>
      <c r="G70" s="7"/>
      <c r="H70" s="7"/>
      <c r="I70" s="7"/>
      <c r="J70" s="7"/>
      <c r="K70" s="7"/>
      <c r="L70" s="7"/>
    </row>
    <row r="71" spans="1:12" s="3" customFormat="1" x14ac:dyDescent="0.2">
      <c r="A71" s="379" t="s">
        <v>104</v>
      </c>
      <c r="B71" s="72" t="s">
        <v>105</v>
      </c>
      <c r="C71" s="73">
        <f>[4]B!C$212</f>
        <v>0</v>
      </c>
      <c r="D71" s="73">
        <f>[4]B!E212</f>
        <v>0</v>
      </c>
      <c r="E71" s="45">
        <f>[4]B!$AL$212</f>
        <v>0</v>
      </c>
      <c r="F71" s="7"/>
      <c r="G71" s="7"/>
      <c r="H71" s="7"/>
      <c r="I71" s="7"/>
      <c r="J71" s="7"/>
      <c r="K71" s="7"/>
      <c r="L71" s="7"/>
    </row>
    <row r="72" spans="1:12" s="3" customFormat="1" x14ac:dyDescent="0.2">
      <c r="A72" s="379" t="s">
        <v>106</v>
      </c>
      <c r="B72" s="72" t="s">
        <v>107</v>
      </c>
      <c r="C72" s="73">
        <f>[4]B!C$213</f>
        <v>0</v>
      </c>
      <c r="D72" s="73">
        <f>[4]B!E213</f>
        <v>0</v>
      </c>
      <c r="E72" s="45">
        <f>[4]B!$AL$213</f>
        <v>0</v>
      </c>
      <c r="F72" s="7"/>
      <c r="G72" s="7"/>
      <c r="H72" s="7"/>
      <c r="I72" s="7"/>
      <c r="J72" s="7"/>
      <c r="K72" s="7"/>
      <c r="L72" s="7"/>
    </row>
    <row r="73" spans="1:12" s="3" customFormat="1" x14ac:dyDescent="0.2">
      <c r="A73" s="379" t="s">
        <v>108</v>
      </c>
      <c r="B73" s="72" t="s">
        <v>109</v>
      </c>
      <c r="C73" s="73">
        <f>[4]B!C$214</f>
        <v>0</v>
      </c>
      <c r="D73" s="73">
        <f>[4]B!E214</f>
        <v>0</v>
      </c>
      <c r="E73" s="45">
        <f>[4]B!$AL$214</f>
        <v>0</v>
      </c>
      <c r="F73" s="7"/>
      <c r="G73" s="7"/>
      <c r="H73" s="7"/>
      <c r="I73" s="7"/>
      <c r="J73" s="7"/>
      <c r="K73" s="7"/>
      <c r="L73" s="7"/>
    </row>
    <row r="74" spans="1:12" s="3" customFormat="1" x14ac:dyDescent="0.2">
      <c r="A74" s="379" t="s">
        <v>110</v>
      </c>
      <c r="B74" s="72" t="s">
        <v>111</v>
      </c>
      <c r="C74" s="73">
        <f>[4]B!C$215</f>
        <v>273</v>
      </c>
      <c r="D74" s="73">
        <f>[4]B!E215</f>
        <v>273</v>
      </c>
      <c r="E74" s="45">
        <f>[4]B!$AL$215</f>
        <v>16459170</v>
      </c>
      <c r="F74" s="7"/>
      <c r="G74" s="7"/>
      <c r="H74" s="7"/>
      <c r="I74" s="7"/>
      <c r="J74" s="7"/>
      <c r="K74" s="7"/>
      <c r="L74" s="7"/>
    </row>
    <row r="75" spans="1:12" s="3" customFormat="1" x14ac:dyDescent="0.2">
      <c r="A75" s="380" t="s">
        <v>112</v>
      </c>
      <c r="B75" s="75" t="s">
        <v>113</v>
      </c>
      <c r="C75" s="73">
        <f>[4]B!C$216</f>
        <v>440</v>
      </c>
      <c r="D75" s="73">
        <f>[4]B!E216</f>
        <v>440</v>
      </c>
      <c r="E75" s="45">
        <f>[4]B!$AL$216</f>
        <v>44184800</v>
      </c>
      <c r="F75" s="7"/>
      <c r="G75" s="7"/>
      <c r="H75" s="7"/>
      <c r="I75" s="7"/>
      <c r="J75" s="7"/>
      <c r="K75" s="7"/>
      <c r="L75" s="7"/>
    </row>
    <row r="76" spans="1:12" s="3" customFormat="1" x14ac:dyDescent="0.2">
      <c r="A76" s="381"/>
      <c r="B76" s="77" t="s">
        <v>79</v>
      </c>
      <c r="C76" s="78">
        <f>SUM(C60:C75)</f>
        <v>5946</v>
      </c>
      <c r="D76" s="78">
        <f>SUM(D60:D75)</f>
        <v>5932</v>
      </c>
      <c r="E76" s="79">
        <f>SUM(E60:E75)</f>
        <v>411480580</v>
      </c>
      <c r="F76" s="7"/>
      <c r="G76" s="7"/>
      <c r="H76" s="7"/>
      <c r="I76" s="7"/>
      <c r="J76" s="7"/>
      <c r="K76" s="7"/>
      <c r="L76" s="7"/>
    </row>
    <row r="77" spans="1:12" s="3" customFormat="1" x14ac:dyDescent="0.2">
      <c r="A77" s="80" t="s">
        <v>114</v>
      </c>
      <c r="B77" s="81"/>
      <c r="C77" s="82"/>
      <c r="D77" s="82"/>
      <c r="E77" s="83"/>
      <c r="F77" s="7"/>
      <c r="G77" s="7"/>
      <c r="H77" s="7"/>
      <c r="I77" s="7"/>
      <c r="J77" s="7"/>
      <c r="K77" s="7"/>
      <c r="L77" s="7"/>
    </row>
    <row r="78" spans="1:12" s="3" customFormat="1" ht="38.25" x14ac:dyDescent="0.2">
      <c r="A78" s="8" t="s">
        <v>3</v>
      </c>
      <c r="B78" s="84" t="s">
        <v>115</v>
      </c>
      <c r="C78" s="539" t="s">
        <v>5</v>
      </c>
      <c r="D78" s="85" t="s">
        <v>6</v>
      </c>
      <c r="E78" s="539" t="s">
        <v>7</v>
      </c>
      <c r="F78" s="7"/>
      <c r="G78" s="7"/>
      <c r="H78" s="7"/>
      <c r="I78" s="7"/>
      <c r="J78" s="7"/>
      <c r="K78" s="7"/>
      <c r="L78" s="7"/>
    </row>
    <row r="79" spans="1:12" s="3" customFormat="1" x14ac:dyDescent="0.2">
      <c r="A79" s="372">
        <v>3003001</v>
      </c>
      <c r="B79" s="86" t="s">
        <v>116</v>
      </c>
      <c r="C79" s="87">
        <f>+[4]B!C3170</f>
        <v>7</v>
      </c>
      <c r="D79" s="87">
        <f>+[4]B!E$3170</f>
        <v>7</v>
      </c>
      <c r="E79" s="87">
        <f>+[4]B!AL$3170</f>
        <v>61530</v>
      </c>
      <c r="F79" s="7"/>
      <c r="G79" s="7"/>
      <c r="H79" s="7"/>
      <c r="I79" s="7"/>
      <c r="J79" s="7"/>
      <c r="K79" s="7"/>
      <c r="L79" s="7"/>
    </row>
    <row r="80" spans="1:12" s="3" customFormat="1" x14ac:dyDescent="0.2">
      <c r="A80" s="362" t="s">
        <v>117</v>
      </c>
      <c r="B80" s="88" t="s">
        <v>118</v>
      </c>
      <c r="C80" s="89">
        <f>+[4]B!C3171</f>
        <v>0</v>
      </c>
      <c r="D80" s="89">
        <f>+[4]B!E$3171</f>
        <v>0</v>
      </c>
      <c r="E80" s="89">
        <f>+[4]B!AL$3171</f>
        <v>0</v>
      </c>
      <c r="F80" s="7"/>
      <c r="G80" s="7"/>
      <c r="H80" s="7"/>
      <c r="I80" s="7"/>
      <c r="J80" s="7"/>
      <c r="K80" s="7"/>
      <c r="L80" s="7"/>
    </row>
    <row r="81" spans="1:22" s="3" customFormat="1" x14ac:dyDescent="0.2">
      <c r="A81" s="362" t="s">
        <v>119</v>
      </c>
      <c r="B81" s="88" t="s">
        <v>120</v>
      </c>
      <c r="C81" s="89">
        <f>+[4]B!C3172</f>
        <v>0</v>
      </c>
      <c r="D81" s="89">
        <f>+[4]B!E$3172</f>
        <v>0</v>
      </c>
      <c r="E81" s="89">
        <f>+[4]B!AL$3172</f>
        <v>0</v>
      </c>
      <c r="F81" s="7"/>
      <c r="G81" s="7"/>
      <c r="H81" s="7"/>
      <c r="I81" s="7"/>
      <c r="J81" s="7"/>
      <c r="K81" s="7"/>
      <c r="L81" s="7"/>
    </row>
    <row r="82" spans="1:22" s="3" customFormat="1" x14ac:dyDescent="0.2">
      <c r="A82" s="362" t="s">
        <v>121</v>
      </c>
      <c r="B82" s="88" t="s">
        <v>122</v>
      </c>
      <c r="C82" s="89">
        <f>+[4]B!C3173</f>
        <v>0</v>
      </c>
      <c r="D82" s="89">
        <f>+[4]B!E$3173</f>
        <v>0</v>
      </c>
      <c r="E82" s="89">
        <f>+[4]B!AL$3173</f>
        <v>0</v>
      </c>
      <c r="F82" s="7"/>
      <c r="G82" s="7"/>
      <c r="H82" s="7"/>
      <c r="I82" s="7"/>
      <c r="J82" s="7"/>
      <c r="K82" s="7"/>
      <c r="L82" s="7"/>
    </row>
    <row r="83" spans="1:22" s="3" customFormat="1" x14ac:dyDescent="0.2">
      <c r="A83" s="366" t="s">
        <v>123</v>
      </c>
      <c r="B83" s="90" t="s">
        <v>124</v>
      </c>
      <c r="C83" s="91">
        <f>+[4]B!C3174</f>
        <v>0</v>
      </c>
      <c r="D83" s="91">
        <f>+[4]B!E$3174</f>
        <v>0</v>
      </c>
      <c r="E83" s="91">
        <f>+[4]B!AL$3174</f>
        <v>0</v>
      </c>
      <c r="F83" s="7"/>
      <c r="G83" s="7"/>
      <c r="H83" s="7"/>
      <c r="I83" s="7"/>
      <c r="J83" s="7"/>
      <c r="K83" s="7"/>
      <c r="L83" s="7"/>
    </row>
    <row r="84" spans="1:22" s="3" customFormat="1" x14ac:dyDescent="0.2">
      <c r="A84" s="381"/>
      <c r="B84" s="92" t="s">
        <v>79</v>
      </c>
      <c r="C84" s="93">
        <f>SUM(C79:C83)</f>
        <v>7</v>
      </c>
      <c r="D84" s="93">
        <f>SUM(D79:D83)</f>
        <v>7</v>
      </c>
      <c r="E84" s="79">
        <f>SUM(E79:E83)</f>
        <v>61530</v>
      </c>
      <c r="F84" s="7"/>
      <c r="G84" s="7"/>
      <c r="H84" s="7"/>
      <c r="I84" s="7"/>
      <c r="J84" s="7"/>
      <c r="K84" s="7"/>
      <c r="L84" s="7"/>
    </row>
    <row r="85" spans="1:22" s="96" customFormat="1" ht="14.25" customHeight="1" x14ac:dyDescent="0.2">
      <c r="A85" s="574" t="s">
        <v>125</v>
      </c>
      <c r="B85" s="574"/>
      <c r="C85" s="94"/>
      <c r="D85" s="94"/>
      <c r="E85" s="95"/>
    </row>
    <row r="86" spans="1:22" s="3" customFormat="1" ht="38.25" x14ac:dyDescent="0.2">
      <c r="A86" s="8" t="s">
        <v>3</v>
      </c>
      <c r="B86" s="84" t="s">
        <v>126</v>
      </c>
      <c r="C86" s="539" t="s">
        <v>5</v>
      </c>
      <c r="D86" s="85" t="s">
        <v>6</v>
      </c>
      <c r="E86" s="539" t="s">
        <v>7</v>
      </c>
      <c r="F86" s="7"/>
      <c r="G86" s="7"/>
      <c r="H86" s="7"/>
      <c r="I86" s="7"/>
      <c r="J86" s="7"/>
      <c r="K86" s="7"/>
      <c r="L86" s="7"/>
    </row>
    <row r="87" spans="1:22" s="3" customFormat="1" x14ac:dyDescent="0.2">
      <c r="A87" s="372">
        <v>2401061</v>
      </c>
      <c r="B87" s="86" t="s">
        <v>127</v>
      </c>
      <c r="C87" s="87">
        <f>+[4]B!C2972</f>
        <v>150</v>
      </c>
      <c r="D87" s="87">
        <f>+[4]B!E$2972</f>
        <v>150</v>
      </c>
      <c r="E87" s="87">
        <f>+[4]B!AL$2972</f>
        <v>3523500</v>
      </c>
      <c r="F87" s="7"/>
      <c r="G87" s="7"/>
      <c r="H87" s="7"/>
      <c r="I87" s="7"/>
      <c r="J87" s="7"/>
      <c r="K87" s="7"/>
      <c r="L87" s="7"/>
    </row>
    <row r="88" spans="1:22" s="3" customFormat="1" x14ac:dyDescent="0.2">
      <c r="A88" s="362" t="s">
        <v>128</v>
      </c>
      <c r="B88" s="88" t="s">
        <v>129</v>
      </c>
      <c r="C88" s="89">
        <f>+[4]B!C2973</f>
        <v>267</v>
      </c>
      <c r="D88" s="89">
        <f>+[4]B!E$2973</f>
        <v>267</v>
      </c>
      <c r="E88" s="89">
        <f>+[4]B!AL$2973</f>
        <v>19728630</v>
      </c>
      <c r="F88" s="7"/>
      <c r="G88" s="7"/>
      <c r="H88" s="7"/>
      <c r="I88" s="7"/>
      <c r="J88" s="7"/>
      <c r="K88" s="7"/>
      <c r="L88" s="7"/>
    </row>
    <row r="89" spans="1:22" s="3" customFormat="1" x14ac:dyDescent="0.2">
      <c r="A89" s="362" t="s">
        <v>130</v>
      </c>
      <c r="B89" s="88" t="s">
        <v>131</v>
      </c>
      <c r="C89" s="89">
        <f>+[4]B!C$2974</f>
        <v>0</v>
      </c>
      <c r="D89" s="89">
        <f>+[4]B!E$2974</f>
        <v>0</v>
      </c>
      <c r="E89" s="89">
        <f>+[4]B!AL$2974</f>
        <v>0</v>
      </c>
      <c r="F89" s="7"/>
      <c r="G89" s="7"/>
      <c r="H89" s="7"/>
      <c r="I89" s="7"/>
      <c r="J89" s="7"/>
      <c r="K89" s="7"/>
      <c r="L89" s="7"/>
    </row>
    <row r="90" spans="1:22" s="3" customFormat="1" x14ac:dyDescent="0.2">
      <c r="A90" s="362" t="s">
        <v>132</v>
      </c>
      <c r="B90" s="88" t="s">
        <v>133</v>
      </c>
      <c r="C90" s="89">
        <f>+[4]B!C$2975</f>
        <v>244</v>
      </c>
      <c r="D90" s="89">
        <f>+[4]B!E$2975</f>
        <v>242</v>
      </c>
      <c r="E90" s="89">
        <f>+[4]B!AL$2975</f>
        <v>781660</v>
      </c>
      <c r="F90" s="7"/>
      <c r="G90" s="7"/>
      <c r="H90" s="7"/>
      <c r="I90" s="7"/>
      <c r="J90" s="7"/>
      <c r="K90" s="7"/>
      <c r="L90" s="7"/>
    </row>
    <row r="91" spans="1:22" s="3" customFormat="1" x14ac:dyDescent="0.2">
      <c r="A91" s="362" t="s">
        <v>134</v>
      </c>
      <c r="B91" s="88" t="s">
        <v>135</v>
      </c>
      <c r="C91" s="89">
        <f>+[4]B!C$2976</f>
        <v>0</v>
      </c>
      <c r="D91" s="89">
        <f>+[4]B!E$2976</f>
        <v>0</v>
      </c>
      <c r="E91" s="89">
        <f>+[4]B!AL$2976</f>
        <v>0</v>
      </c>
      <c r="F91" s="7"/>
      <c r="G91" s="7"/>
      <c r="H91" s="7"/>
      <c r="I91" s="7"/>
      <c r="J91" s="7"/>
      <c r="K91" s="7"/>
      <c r="L91" s="7"/>
    </row>
    <row r="92" spans="1:22" s="3" customFormat="1" x14ac:dyDescent="0.2">
      <c r="A92" s="362" t="s">
        <v>136</v>
      </c>
      <c r="B92" s="88" t="s">
        <v>137</v>
      </c>
      <c r="C92" s="89">
        <f>+[4]B!C$2977</f>
        <v>0</v>
      </c>
      <c r="D92" s="89">
        <f>+[4]B!E$2977</f>
        <v>0</v>
      </c>
      <c r="E92" s="89">
        <f>+[4]B!AL$2977</f>
        <v>0</v>
      </c>
      <c r="F92" s="7"/>
      <c r="G92" s="7"/>
      <c r="H92" s="7"/>
      <c r="I92" s="7"/>
      <c r="J92" s="7"/>
      <c r="K92" s="7"/>
      <c r="L92" s="7"/>
      <c r="V92" s="97"/>
    </row>
    <row r="93" spans="1:22" s="3" customFormat="1" x14ac:dyDescent="0.2">
      <c r="A93" s="366" t="s">
        <v>138</v>
      </c>
      <c r="B93" s="90" t="s">
        <v>139</v>
      </c>
      <c r="C93" s="91">
        <f>+[4]B!C$2978</f>
        <v>0</v>
      </c>
      <c r="D93" s="91">
        <f>+[4]B!E$2978</f>
        <v>0</v>
      </c>
      <c r="E93" s="91">
        <f>+[4]B!AL$2978</f>
        <v>0</v>
      </c>
      <c r="F93" s="7"/>
      <c r="G93" s="7"/>
      <c r="H93" s="7"/>
      <c r="I93" s="7"/>
      <c r="J93" s="7"/>
      <c r="K93" s="7"/>
      <c r="L93" s="7"/>
      <c r="V93" s="97"/>
    </row>
    <row r="94" spans="1:22" s="3" customFormat="1" x14ac:dyDescent="0.2">
      <c r="A94" s="381"/>
      <c r="B94" s="92" t="s">
        <v>79</v>
      </c>
      <c r="C94" s="98">
        <f>SUM(C87:C93)</f>
        <v>661</v>
      </c>
      <c r="D94" s="98">
        <f>SUM(D87:D93)</f>
        <v>659</v>
      </c>
      <c r="E94" s="79">
        <f>SUM(E87:E93)</f>
        <v>24033790</v>
      </c>
      <c r="F94" s="7"/>
      <c r="G94" s="7"/>
      <c r="H94" s="7"/>
      <c r="I94" s="7"/>
      <c r="J94" s="7"/>
      <c r="K94" s="7"/>
      <c r="L94" s="7"/>
      <c r="V94" s="97"/>
    </row>
    <row r="95" spans="1:22" s="102" customFormat="1" x14ac:dyDescent="0.2">
      <c r="A95" s="573" t="s">
        <v>140</v>
      </c>
      <c r="B95" s="573"/>
      <c r="C95" s="99"/>
      <c r="D95" s="99"/>
      <c r="E95" s="67"/>
      <c r="F95" s="382"/>
      <c r="G95" s="382"/>
      <c r="H95" s="382"/>
      <c r="I95" s="382"/>
      <c r="J95" s="382"/>
      <c r="K95" s="382"/>
      <c r="L95" s="382"/>
      <c r="M95" s="382"/>
      <c r="N95" s="382"/>
      <c r="O95" s="101"/>
      <c r="V95" s="103"/>
    </row>
    <row r="96" spans="1:22" ht="38.25" x14ac:dyDescent="0.2">
      <c r="A96" s="8" t="s">
        <v>3</v>
      </c>
      <c r="B96" s="8" t="s">
        <v>4</v>
      </c>
      <c r="C96" s="539" t="s">
        <v>5</v>
      </c>
      <c r="D96" s="85" t="s">
        <v>6</v>
      </c>
      <c r="E96" s="539" t="s">
        <v>7</v>
      </c>
      <c r="F96" s="383"/>
      <c r="G96" s="383"/>
      <c r="H96" s="383"/>
      <c r="I96" s="383"/>
      <c r="J96" s="383"/>
      <c r="K96" s="383"/>
      <c r="L96" s="383"/>
      <c r="M96" s="383"/>
      <c r="N96" s="383"/>
      <c r="O96" s="105"/>
      <c r="V96" s="106"/>
    </row>
    <row r="97" spans="1:22" x14ac:dyDescent="0.2">
      <c r="A97" s="372">
        <v>2004103</v>
      </c>
      <c r="B97" s="86" t="s">
        <v>141</v>
      </c>
      <c r="C97" s="107">
        <f>+[4]B!C2653</f>
        <v>65</v>
      </c>
      <c r="D97" s="107">
        <f>[4]B!$E$2653</f>
        <v>61</v>
      </c>
      <c r="E97" s="44">
        <f>[4]B!$AL$2653</f>
        <v>10025350</v>
      </c>
      <c r="F97" s="383"/>
      <c r="G97" s="383"/>
      <c r="H97" s="383"/>
      <c r="I97" s="383"/>
      <c r="J97" s="383"/>
      <c r="K97" s="383"/>
      <c r="L97" s="383"/>
      <c r="M97" s="383"/>
      <c r="N97" s="383"/>
      <c r="O97" s="105"/>
      <c r="V97" s="106"/>
    </row>
    <row r="98" spans="1:22" x14ac:dyDescent="0.2">
      <c r="A98" s="366" t="s">
        <v>142</v>
      </c>
      <c r="B98" s="90" t="s">
        <v>143</v>
      </c>
      <c r="C98" s="108">
        <f>+[4]B!C2654</f>
        <v>2</v>
      </c>
      <c r="D98" s="108">
        <f>[4]B!$E$2654</f>
        <v>2</v>
      </c>
      <c r="E98" s="45">
        <f>[4]B!$AL$2654</f>
        <v>345820</v>
      </c>
      <c r="F98" s="383"/>
      <c r="G98" s="383"/>
      <c r="H98" s="383"/>
      <c r="I98" s="383"/>
      <c r="J98" s="383"/>
      <c r="K98" s="383"/>
      <c r="L98" s="383"/>
      <c r="M98" s="383"/>
      <c r="N98" s="383"/>
      <c r="O98" s="105"/>
      <c r="V98" s="106"/>
    </row>
    <row r="99" spans="1:22" x14ac:dyDescent="0.2">
      <c r="A99" s="381"/>
      <c r="B99" s="92" t="s">
        <v>79</v>
      </c>
      <c r="C99" s="93">
        <f>SUM(C97:C98)</f>
        <v>67</v>
      </c>
      <c r="D99" s="93">
        <f>SUM(D97:D98)</f>
        <v>63</v>
      </c>
      <c r="E99" s="79">
        <f>SUM(E97:E98)</f>
        <v>10371170</v>
      </c>
      <c r="F99" s="383"/>
      <c r="G99" s="383"/>
      <c r="H99" s="383"/>
      <c r="I99" s="383"/>
      <c r="J99" s="383"/>
      <c r="K99" s="383"/>
      <c r="L99" s="383"/>
      <c r="M99" s="383"/>
      <c r="N99" s="383"/>
      <c r="O99" s="105"/>
      <c r="V99" s="106"/>
    </row>
    <row r="100" spans="1:22" s="102" customFormat="1" x14ac:dyDescent="0.2">
      <c r="A100" s="573" t="s">
        <v>144</v>
      </c>
      <c r="B100" s="573"/>
      <c r="C100" s="66"/>
      <c r="D100" s="66"/>
      <c r="E100" s="67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101"/>
      <c r="V100" s="109"/>
    </row>
    <row r="101" spans="1:22" ht="38.25" x14ac:dyDescent="0.2">
      <c r="A101" s="8"/>
      <c r="B101" s="8" t="s">
        <v>145</v>
      </c>
      <c r="C101" s="539" t="s">
        <v>5</v>
      </c>
      <c r="D101" s="85" t="s">
        <v>6</v>
      </c>
      <c r="E101" s="539" t="s">
        <v>7</v>
      </c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105"/>
    </row>
    <row r="102" spans="1:22" x14ac:dyDescent="0.2">
      <c r="A102" s="384" t="s">
        <v>146</v>
      </c>
      <c r="B102" s="86" t="s">
        <v>147</v>
      </c>
      <c r="C102" s="111">
        <f>[4]B!$C$2997</f>
        <v>978</v>
      </c>
      <c r="D102" s="111">
        <f>[4]B!$E$2997</f>
        <v>978</v>
      </c>
      <c r="E102" s="44">
        <f>[4]B!$AL$2997</f>
        <v>4183080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105"/>
    </row>
    <row r="103" spans="1:22" x14ac:dyDescent="0.2">
      <c r="A103" s="386" t="s">
        <v>148</v>
      </c>
      <c r="B103" s="88" t="s">
        <v>149</v>
      </c>
      <c r="C103" s="111">
        <f>+[4]B!$C$3016</f>
        <v>667</v>
      </c>
      <c r="D103" s="111">
        <f>[4]B!$E$3016</f>
        <v>667</v>
      </c>
      <c r="E103" s="45">
        <f>[4]B!$AL$3016</f>
        <v>2347840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105"/>
    </row>
    <row r="104" spans="1:22" x14ac:dyDescent="0.2">
      <c r="A104" s="386" t="s">
        <v>150</v>
      </c>
      <c r="B104" s="114" t="s">
        <v>151</v>
      </c>
      <c r="C104" s="111">
        <f>[4]B!$C$3034</f>
        <v>315</v>
      </c>
      <c r="D104" s="111">
        <f>[4]B!$E$3034</f>
        <v>315</v>
      </c>
      <c r="E104" s="45">
        <f>[4]B!$AL$3034</f>
        <v>2969670</v>
      </c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105"/>
    </row>
    <row r="105" spans="1:22" x14ac:dyDescent="0.2">
      <c r="A105" s="386" t="s">
        <v>152</v>
      </c>
      <c r="B105" s="88" t="s">
        <v>153</v>
      </c>
      <c r="C105" s="111">
        <f>[4]B!$C$3066</f>
        <v>82</v>
      </c>
      <c r="D105" s="111">
        <f>[4]B!$E$3066</f>
        <v>82</v>
      </c>
      <c r="E105" s="45">
        <f>[4]B!$AL$3066</f>
        <v>6999840</v>
      </c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105"/>
    </row>
    <row r="106" spans="1:22" x14ac:dyDescent="0.2">
      <c r="A106" s="386" t="s">
        <v>154</v>
      </c>
      <c r="B106" s="88" t="s">
        <v>155</v>
      </c>
      <c r="C106" s="111">
        <f>[4]B!C3094</f>
        <v>71</v>
      </c>
      <c r="D106" s="111">
        <f>[4]B!I3094</f>
        <v>43</v>
      </c>
      <c r="E106" s="45">
        <f>[4]B!AL3094</f>
        <v>1595350</v>
      </c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105"/>
    </row>
    <row r="107" spans="1:22" x14ac:dyDescent="0.2">
      <c r="A107" s="366"/>
      <c r="B107" s="90" t="s">
        <v>156</v>
      </c>
      <c r="C107" s="115">
        <f>[4]B!$C$3155</f>
        <v>45</v>
      </c>
      <c r="D107" s="116"/>
      <c r="E107" s="117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105"/>
    </row>
    <row r="108" spans="1:22" x14ac:dyDescent="0.2">
      <c r="A108" s="381"/>
      <c r="B108" s="92" t="s">
        <v>157</v>
      </c>
      <c r="C108" s="118">
        <f>SUM(C102:C107)</f>
        <v>2158</v>
      </c>
      <c r="D108" s="118">
        <f>SUM(D102:D106)</f>
        <v>2085</v>
      </c>
      <c r="E108" s="79">
        <f>SUM(E102:E106)</f>
        <v>18095780</v>
      </c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105"/>
    </row>
    <row r="109" spans="1:22" s="123" customFormat="1" x14ac:dyDescent="0.2">
      <c r="A109" s="119" t="s">
        <v>158</v>
      </c>
      <c r="B109" s="120"/>
      <c r="C109" s="121"/>
      <c r="D109" s="121"/>
      <c r="E109" s="122"/>
    </row>
    <row r="110" spans="1:22" s="123" customFormat="1" ht="38.25" x14ac:dyDescent="0.2">
      <c r="A110" s="8" t="s">
        <v>3</v>
      </c>
      <c r="B110" s="8" t="s">
        <v>4</v>
      </c>
      <c r="C110" s="85" t="s">
        <v>159</v>
      </c>
      <c r="D110" s="85" t="s">
        <v>6</v>
      </c>
      <c r="E110" s="539" t="s">
        <v>7</v>
      </c>
    </row>
    <row r="111" spans="1:22" s="123" customFormat="1" x14ac:dyDescent="0.2">
      <c r="A111" s="372">
        <v>3001001</v>
      </c>
      <c r="B111" s="86" t="s">
        <v>160</v>
      </c>
      <c r="C111" s="124">
        <f>+[4]B!C$3158</f>
        <v>727</v>
      </c>
      <c r="D111" s="124">
        <f>+[4]B!E$3158</f>
        <v>727</v>
      </c>
      <c r="E111" s="45">
        <f>[4]B!AL3158</f>
        <v>17891470</v>
      </c>
    </row>
    <row r="112" spans="1:22" s="123" customFormat="1" x14ac:dyDescent="0.2">
      <c r="A112" s="366" t="s">
        <v>161</v>
      </c>
      <c r="B112" s="90" t="s">
        <v>162</v>
      </c>
      <c r="C112" s="125">
        <f>+[4]B!C$3159</f>
        <v>68</v>
      </c>
      <c r="D112" s="125">
        <f>+[4]B!E$3159</f>
        <v>68</v>
      </c>
      <c r="E112" s="45">
        <f>[4]B!AL3159</f>
        <v>20978000</v>
      </c>
    </row>
    <row r="113" spans="1:19" s="123" customFormat="1" x14ac:dyDescent="0.2">
      <c r="A113" s="381"/>
      <c r="B113" s="92" t="s">
        <v>157</v>
      </c>
      <c r="C113" s="126">
        <f>SUM(C111:C112)</f>
        <v>795</v>
      </c>
      <c r="D113" s="126">
        <f>SUM(D111:D112)</f>
        <v>795</v>
      </c>
      <c r="E113" s="127">
        <f>SUM(E111:E112)</f>
        <v>38869470</v>
      </c>
    </row>
    <row r="114" spans="1:19" s="123" customFormat="1" x14ac:dyDescent="0.2">
      <c r="A114" s="80" t="s">
        <v>163</v>
      </c>
      <c r="B114" s="128"/>
      <c r="C114" s="66"/>
      <c r="D114" s="66"/>
      <c r="E114" s="67"/>
    </row>
    <row r="115" spans="1:19" s="123" customFormat="1" ht="38.25" x14ac:dyDescent="0.2">
      <c r="A115" s="8" t="s">
        <v>3</v>
      </c>
      <c r="B115" s="84" t="s">
        <v>4</v>
      </c>
      <c r="C115" s="85" t="s">
        <v>159</v>
      </c>
      <c r="D115" s="85" t="s">
        <v>6</v>
      </c>
      <c r="E115" s="539" t="s">
        <v>7</v>
      </c>
    </row>
    <row r="116" spans="1:19" s="123" customFormat="1" x14ac:dyDescent="0.2">
      <c r="A116" s="381" t="s">
        <v>164</v>
      </c>
      <c r="B116" s="90" t="s">
        <v>165</v>
      </c>
      <c r="C116" s="129">
        <f>+[4]B!$C$1224</f>
        <v>2498</v>
      </c>
      <c r="D116" s="129">
        <f>[4]B!$E$1224</f>
        <v>2459</v>
      </c>
      <c r="E116" s="127">
        <f>[4]B!$AL$1224</f>
        <v>84204770</v>
      </c>
    </row>
    <row r="117" spans="1:19" x14ac:dyDescent="0.2">
      <c r="A117" s="3" t="s">
        <v>166</v>
      </c>
    </row>
    <row r="118" spans="1:19" ht="14.25" customHeight="1" x14ac:dyDescent="0.2">
      <c r="A118" s="575" t="s">
        <v>167</v>
      </c>
      <c r="B118" s="576"/>
      <c r="C118" s="581" t="s">
        <v>157</v>
      </c>
      <c r="D118" s="613" t="s">
        <v>168</v>
      </c>
      <c r="E118" s="614"/>
      <c r="F118" s="614"/>
      <c r="G118" s="614"/>
      <c r="H118" s="615" t="s">
        <v>169</v>
      </c>
      <c r="I118" s="616"/>
      <c r="J118" s="617"/>
      <c r="K118" s="618" t="s">
        <v>170</v>
      </c>
      <c r="L118" s="619"/>
      <c r="M118" s="620"/>
      <c r="N118" s="621" t="s">
        <v>171</v>
      </c>
      <c r="O118" s="750" t="s">
        <v>172</v>
      </c>
      <c r="P118" s="751"/>
      <c r="Q118" s="593" t="s">
        <v>173</v>
      </c>
      <c r="R118" s="593" t="s">
        <v>174</v>
      </c>
      <c r="S118" s="596" t="s">
        <v>7</v>
      </c>
    </row>
    <row r="119" spans="1:19" ht="14.25" customHeight="1" x14ac:dyDescent="0.2">
      <c r="A119" s="577"/>
      <c r="B119" s="578"/>
      <c r="C119" s="582"/>
      <c r="D119" s="599" t="s">
        <v>175</v>
      </c>
      <c r="E119" s="601" t="s">
        <v>176</v>
      </c>
      <c r="F119" s="602"/>
      <c r="G119" s="603" t="s">
        <v>177</v>
      </c>
      <c r="H119" s="605" t="s">
        <v>178</v>
      </c>
      <c r="I119" s="607" t="s">
        <v>179</v>
      </c>
      <c r="J119" s="609" t="s">
        <v>180</v>
      </c>
      <c r="K119" s="611" t="s">
        <v>181</v>
      </c>
      <c r="L119" s="612" t="s">
        <v>182</v>
      </c>
      <c r="M119" s="626" t="s">
        <v>183</v>
      </c>
      <c r="N119" s="622"/>
      <c r="O119" s="752" t="s">
        <v>184</v>
      </c>
      <c r="P119" s="753" t="s">
        <v>185</v>
      </c>
      <c r="Q119" s="594"/>
      <c r="R119" s="594"/>
      <c r="S119" s="597"/>
    </row>
    <row r="120" spans="1:19" x14ac:dyDescent="0.2">
      <c r="A120" s="579"/>
      <c r="B120" s="580"/>
      <c r="C120" s="583"/>
      <c r="D120" s="600"/>
      <c r="E120" s="130" t="s">
        <v>186</v>
      </c>
      <c r="F120" s="131" t="s">
        <v>187</v>
      </c>
      <c r="G120" s="604"/>
      <c r="H120" s="606"/>
      <c r="I120" s="608"/>
      <c r="J120" s="610"/>
      <c r="K120" s="611"/>
      <c r="L120" s="612"/>
      <c r="M120" s="626"/>
      <c r="N120" s="623"/>
      <c r="O120" s="752"/>
      <c r="P120" s="753"/>
      <c r="Q120" s="595"/>
      <c r="R120" s="595"/>
      <c r="S120" s="598"/>
    </row>
    <row r="121" spans="1:19" s="134" customFormat="1" x14ac:dyDescent="0.25">
      <c r="A121" s="584" t="s">
        <v>188</v>
      </c>
      <c r="B121" s="585"/>
      <c r="C121" s="132">
        <f>+C122+C123+C124+C125+C126+C127+C131+C132+C133</f>
        <v>146978</v>
      </c>
      <c r="D121" s="132">
        <f t="shared" ref="D121:P121" si="0">+D122+D123+D124+D125+D126+D127+D131+D132+D133</f>
        <v>145733</v>
      </c>
      <c r="E121" s="132">
        <f t="shared" si="0"/>
        <v>145733</v>
      </c>
      <c r="F121" s="132">
        <f t="shared" si="0"/>
        <v>0</v>
      </c>
      <c r="G121" s="132">
        <f t="shared" si="0"/>
        <v>1245</v>
      </c>
      <c r="H121" s="132">
        <f t="shared" si="0"/>
        <v>39597</v>
      </c>
      <c r="I121" s="132">
        <f t="shared" si="0"/>
        <v>67144</v>
      </c>
      <c r="J121" s="132">
        <f t="shared" si="0"/>
        <v>40237</v>
      </c>
      <c r="K121" s="132">
        <f t="shared" si="0"/>
        <v>0</v>
      </c>
      <c r="L121" s="132">
        <f t="shared" si="0"/>
        <v>0</v>
      </c>
      <c r="M121" s="132">
        <f t="shared" si="0"/>
        <v>0</v>
      </c>
      <c r="N121" s="132">
        <f t="shared" si="0"/>
        <v>0</v>
      </c>
      <c r="O121" s="132">
        <f t="shared" si="0"/>
        <v>4</v>
      </c>
      <c r="P121" s="132">
        <f t="shared" si="0"/>
        <v>337</v>
      </c>
      <c r="Q121" s="132">
        <f>+Q122+Q123+Q124+Q125+Q126+Q127+Q131+Q132+Q133</f>
        <v>0</v>
      </c>
      <c r="R121" s="132">
        <v>0</v>
      </c>
      <c r="S121" s="133">
        <f>SUM(S122:S126,S127,S131:S133)</f>
        <v>502299000</v>
      </c>
    </row>
    <row r="122" spans="1:19" x14ac:dyDescent="0.2">
      <c r="A122" s="135" t="s">
        <v>189</v>
      </c>
      <c r="B122" s="136" t="s">
        <v>190</v>
      </c>
      <c r="C122" s="137">
        <f>[4]B!C300</f>
        <v>54526</v>
      </c>
      <c r="D122" s="137">
        <f>[4]B!D300</f>
        <v>53716</v>
      </c>
      <c r="E122" s="137">
        <f>[4]B!E300</f>
        <v>53716</v>
      </c>
      <c r="F122" s="137">
        <f>[4]B!F300</f>
        <v>0</v>
      </c>
      <c r="G122" s="137">
        <f>[4]B!G300</f>
        <v>810</v>
      </c>
      <c r="H122" s="137">
        <f>[4]B!AA300</f>
        <v>19890</v>
      </c>
      <c r="I122" s="137">
        <f>[4]B!AB300</f>
        <v>16531</v>
      </c>
      <c r="J122" s="137">
        <f>[4]B!AC300</f>
        <v>18105</v>
      </c>
      <c r="K122" s="137">
        <f>[4]B!AD300</f>
        <v>0</v>
      </c>
      <c r="L122" s="137">
        <f>[4]B!AE300</f>
        <v>0</v>
      </c>
      <c r="M122" s="137">
        <f>[4]B!AF300</f>
        <v>0</v>
      </c>
      <c r="N122" s="137">
        <f>[4]B!AG300</f>
        <v>0</v>
      </c>
      <c r="O122" s="137">
        <f>[4]B!AH300</f>
        <v>0</v>
      </c>
      <c r="P122" s="137">
        <f>[4]B!AI300</f>
        <v>2</v>
      </c>
      <c r="Q122" s="137">
        <f>[4]B!AJ300</f>
        <v>0</v>
      </c>
      <c r="R122" s="138"/>
      <c r="S122" s="139">
        <f>[4]B!$AL$300</f>
        <v>100246380</v>
      </c>
    </row>
    <row r="123" spans="1:19" x14ac:dyDescent="0.2">
      <c r="A123" s="140" t="s">
        <v>191</v>
      </c>
      <c r="B123" s="544" t="s">
        <v>192</v>
      </c>
      <c r="C123" s="142">
        <f>[4]B!C381</f>
        <v>63762</v>
      </c>
      <c r="D123" s="142">
        <f>[4]B!D381</f>
        <v>63391</v>
      </c>
      <c r="E123" s="142">
        <f>[4]B!E381</f>
        <v>63391</v>
      </c>
      <c r="F123" s="142">
        <f>[4]B!F381</f>
        <v>0</v>
      </c>
      <c r="G123" s="142">
        <f>[4]B!G381</f>
        <v>371</v>
      </c>
      <c r="H123" s="142">
        <f>[4]B!AA381</f>
        <v>17386</v>
      </c>
      <c r="I123" s="142">
        <f>[4]B!AB381</f>
        <v>28224</v>
      </c>
      <c r="J123" s="142">
        <f>[4]B!AC381</f>
        <v>18152</v>
      </c>
      <c r="K123" s="142">
        <f>[4]B!AD381</f>
        <v>0</v>
      </c>
      <c r="L123" s="142">
        <f>[4]B!AE381</f>
        <v>0</v>
      </c>
      <c r="M123" s="142">
        <f>[4]B!AF381</f>
        <v>0</v>
      </c>
      <c r="N123" s="142">
        <f>[4]B!AG381</f>
        <v>0</v>
      </c>
      <c r="O123" s="142">
        <f>[4]B!AH381</f>
        <v>4</v>
      </c>
      <c r="P123" s="142">
        <f>[4]B!AI381</f>
        <v>69</v>
      </c>
      <c r="Q123" s="142">
        <f>[4]B!AJ381</f>
        <v>0</v>
      </c>
      <c r="R123" s="143"/>
      <c r="S123" s="144">
        <f>[4]B!$AL$381</f>
        <v>106613440</v>
      </c>
    </row>
    <row r="124" spans="1:19" x14ac:dyDescent="0.2">
      <c r="A124" s="140" t="s">
        <v>193</v>
      </c>
      <c r="B124" s="544" t="s">
        <v>194</v>
      </c>
      <c r="C124" s="142">
        <f>[4]B!C427</f>
        <v>4558</v>
      </c>
      <c r="D124" s="142">
        <f>[4]B!D427</f>
        <v>4544</v>
      </c>
      <c r="E124" s="142">
        <f>[4]B!E427</f>
        <v>4544</v>
      </c>
      <c r="F124" s="142">
        <f>[4]B!F427</f>
        <v>0</v>
      </c>
      <c r="G124" s="142">
        <f>[4]B!G427</f>
        <v>14</v>
      </c>
      <c r="H124" s="142">
        <f>[4]B!AA427</f>
        <v>225</v>
      </c>
      <c r="I124" s="142">
        <f>[4]B!AB427</f>
        <v>4252</v>
      </c>
      <c r="J124" s="142">
        <f>[4]B!AC427</f>
        <v>81</v>
      </c>
      <c r="K124" s="142">
        <f>[4]B!AD427</f>
        <v>0</v>
      </c>
      <c r="L124" s="142">
        <f>[4]B!AE427</f>
        <v>0</v>
      </c>
      <c r="M124" s="142">
        <f>[4]B!AF427</f>
        <v>0</v>
      </c>
      <c r="N124" s="142">
        <f>[4]B!AG427</f>
        <v>0</v>
      </c>
      <c r="O124" s="142">
        <f>[4]B!AH427</f>
        <v>0</v>
      </c>
      <c r="P124" s="142">
        <f>[4]B!AI427</f>
        <v>46</v>
      </c>
      <c r="Q124" s="142">
        <f>[4]B!AJ427</f>
        <v>0</v>
      </c>
      <c r="R124" s="143"/>
      <c r="S124" s="144">
        <f>[4]B!$AL$427</f>
        <v>21844680</v>
      </c>
    </row>
    <row r="125" spans="1:19" x14ac:dyDescent="0.2">
      <c r="A125" s="140" t="s">
        <v>195</v>
      </c>
      <c r="B125" s="544" t="s">
        <v>196</v>
      </c>
      <c r="C125" s="142">
        <f>[4]B!C442</f>
        <v>0</v>
      </c>
      <c r="D125" s="142">
        <f>[4]B!D442</f>
        <v>0</v>
      </c>
      <c r="E125" s="142">
        <f>[4]B!E442</f>
        <v>0</v>
      </c>
      <c r="F125" s="142">
        <f>[4]B!F442</f>
        <v>0</v>
      </c>
      <c r="G125" s="142">
        <f>[4]B!G442</f>
        <v>0</v>
      </c>
      <c r="H125" s="142">
        <f>[4]B!AA442</f>
        <v>0</v>
      </c>
      <c r="I125" s="142">
        <f>[4]B!AB442</f>
        <v>0</v>
      </c>
      <c r="J125" s="142">
        <f>[4]B!AC442</f>
        <v>0</v>
      </c>
      <c r="K125" s="142">
        <f>[4]B!AD442</f>
        <v>0</v>
      </c>
      <c r="L125" s="142">
        <f>[4]B!AE442</f>
        <v>0</v>
      </c>
      <c r="M125" s="142">
        <f>[4]B!AF442</f>
        <v>0</v>
      </c>
      <c r="N125" s="142">
        <f>[4]B!AG442</f>
        <v>0</v>
      </c>
      <c r="O125" s="142">
        <f>[4]B!AH442</f>
        <v>0</v>
      </c>
      <c r="P125" s="142">
        <f>[4]B!AI442</f>
        <v>2</v>
      </c>
      <c r="Q125" s="142">
        <f>[4]B!AJ442</f>
        <v>0</v>
      </c>
      <c r="R125" s="145"/>
      <c r="S125" s="142">
        <f>[4]B!AL442</f>
        <v>0</v>
      </c>
    </row>
    <row r="126" spans="1:19" x14ac:dyDescent="0.2">
      <c r="A126" s="146" t="s">
        <v>197</v>
      </c>
      <c r="B126" s="147" t="s">
        <v>198</v>
      </c>
      <c r="C126" s="148">
        <f>[4]B!C522</f>
        <v>939</v>
      </c>
      <c r="D126" s="148">
        <f>[4]B!D522</f>
        <v>938</v>
      </c>
      <c r="E126" s="148">
        <f>[4]B!E522</f>
        <v>938</v>
      </c>
      <c r="F126" s="148">
        <f>[4]B!F522</f>
        <v>0</v>
      </c>
      <c r="G126" s="148">
        <f>[4]B!G522</f>
        <v>1</v>
      </c>
      <c r="H126" s="148">
        <f>[4]B!AA522</f>
        <v>54</v>
      </c>
      <c r="I126" s="148">
        <f>[4]B!AB522</f>
        <v>885</v>
      </c>
      <c r="J126" s="148">
        <f>[4]B!AC522</f>
        <v>0</v>
      </c>
      <c r="K126" s="148">
        <f>[4]B!AD522</f>
        <v>0</v>
      </c>
      <c r="L126" s="148">
        <f>[4]B!AE522</f>
        <v>0</v>
      </c>
      <c r="M126" s="148">
        <f>[4]B!AF522</f>
        <v>0</v>
      </c>
      <c r="N126" s="148">
        <f>[4]B!AG522</f>
        <v>0</v>
      </c>
      <c r="O126" s="148">
        <f>[4]B!AH522</f>
        <v>0</v>
      </c>
      <c r="P126" s="148">
        <f>[4]B!AI522</f>
        <v>171</v>
      </c>
      <c r="Q126" s="148">
        <f>[4]B!AJ522</f>
        <v>0</v>
      </c>
      <c r="R126" s="149"/>
      <c r="S126" s="145">
        <f>[4]B!$AL$522</f>
        <v>6694040</v>
      </c>
    </row>
    <row r="127" spans="1:19" x14ac:dyDescent="0.2">
      <c r="A127" s="586" t="s">
        <v>199</v>
      </c>
      <c r="B127" s="4" t="s">
        <v>200</v>
      </c>
      <c r="C127" s="150">
        <f>SUM(C128:C130)</f>
        <v>18275</v>
      </c>
      <c r="D127" s="151">
        <f>SUM(D128:D130)</f>
        <v>18239</v>
      </c>
      <c r="E127" s="152">
        <f t="shared" ref="E127:P127" si="1">SUM(E128:E130)</f>
        <v>18239</v>
      </c>
      <c r="F127" s="153">
        <f t="shared" si="1"/>
        <v>0</v>
      </c>
      <c r="G127" s="154">
        <f t="shared" si="1"/>
        <v>36</v>
      </c>
      <c r="H127" s="154">
        <f t="shared" si="1"/>
        <v>1707</v>
      </c>
      <c r="I127" s="154">
        <f t="shared" si="1"/>
        <v>14096</v>
      </c>
      <c r="J127" s="154">
        <f t="shared" si="1"/>
        <v>2472</v>
      </c>
      <c r="K127" s="154">
        <f t="shared" si="1"/>
        <v>0</v>
      </c>
      <c r="L127" s="154">
        <f t="shared" si="1"/>
        <v>0</v>
      </c>
      <c r="M127" s="154">
        <f t="shared" si="1"/>
        <v>0</v>
      </c>
      <c r="N127" s="154">
        <f t="shared" si="1"/>
        <v>0</v>
      </c>
      <c r="O127" s="154">
        <f t="shared" si="1"/>
        <v>0</v>
      </c>
      <c r="P127" s="154">
        <f t="shared" si="1"/>
        <v>27</v>
      </c>
      <c r="Q127" s="155">
        <f>SUM(Q128:Q130)</f>
        <v>0</v>
      </c>
      <c r="R127" s="156">
        <v>0</v>
      </c>
      <c r="S127" s="157">
        <f>SUM(S128:S130)</f>
        <v>257487220</v>
      </c>
    </row>
    <row r="128" spans="1:19" x14ac:dyDescent="0.2">
      <c r="A128" s="586"/>
      <c r="B128" s="158" t="s">
        <v>201</v>
      </c>
      <c r="C128" s="137">
        <f>[4]B!C582</f>
        <v>4947</v>
      </c>
      <c r="D128" s="137">
        <f>[4]B!D582</f>
        <v>4930</v>
      </c>
      <c r="E128" s="137">
        <f>[4]B!E582</f>
        <v>4930</v>
      </c>
      <c r="F128" s="137">
        <f>[4]B!F582</f>
        <v>0</v>
      </c>
      <c r="G128" s="137">
        <f>[4]B!G582</f>
        <v>17</v>
      </c>
      <c r="H128" s="137">
        <f>[4]B!AA582</f>
        <v>1299</v>
      </c>
      <c r="I128" s="137">
        <f>[4]B!AB582</f>
        <v>3151</v>
      </c>
      <c r="J128" s="137">
        <f>[4]B!AC582</f>
        <v>497</v>
      </c>
      <c r="K128" s="137">
        <f>[4]B!AD582</f>
        <v>0</v>
      </c>
      <c r="L128" s="137">
        <f>[4]B!AE582</f>
        <v>0</v>
      </c>
      <c r="M128" s="137">
        <f>[4]B!AF582</f>
        <v>0</v>
      </c>
      <c r="N128" s="137">
        <f>[4]B!AG582</f>
        <v>0</v>
      </c>
      <c r="O128" s="137">
        <f>[4]B!AH582</f>
        <v>0</v>
      </c>
      <c r="P128" s="137">
        <f>[4]B!AI582</f>
        <v>9</v>
      </c>
      <c r="Q128" s="137">
        <f>[4]B!AJ582</f>
        <v>0</v>
      </c>
      <c r="R128" s="138"/>
      <c r="S128" s="159">
        <f>[4]B!$AL$582</f>
        <v>20358290</v>
      </c>
    </row>
    <row r="129" spans="1:19" x14ac:dyDescent="0.2">
      <c r="A129" s="586"/>
      <c r="B129" s="523" t="s">
        <v>202</v>
      </c>
      <c r="C129" s="142">
        <f>[4]B!C602</f>
        <v>33</v>
      </c>
      <c r="D129" s="142">
        <f>[4]B!D602</f>
        <v>33</v>
      </c>
      <c r="E129" s="142">
        <f>[4]B!E602</f>
        <v>33</v>
      </c>
      <c r="F129" s="142">
        <f>[4]B!F602</f>
        <v>0</v>
      </c>
      <c r="G129" s="142">
        <f>[4]B!G602</f>
        <v>0</v>
      </c>
      <c r="H129" s="142">
        <f>[4]B!AA602</f>
        <v>0</v>
      </c>
      <c r="I129" s="142">
        <f>[4]B!AB602</f>
        <v>33</v>
      </c>
      <c r="J129" s="142">
        <f>[4]B!AC602</f>
        <v>0</v>
      </c>
      <c r="K129" s="142">
        <f>[4]B!AD602</f>
        <v>0</v>
      </c>
      <c r="L129" s="142">
        <f>[4]B!AE602</f>
        <v>0</v>
      </c>
      <c r="M129" s="142">
        <f>[4]B!AF602</f>
        <v>0</v>
      </c>
      <c r="N129" s="142">
        <f>[4]B!AG602</f>
        <v>0</v>
      </c>
      <c r="O129" s="142">
        <f>[4]B!AH602</f>
        <v>0</v>
      </c>
      <c r="P129" s="142">
        <f>[4]B!AI602</f>
        <v>0</v>
      </c>
      <c r="Q129" s="142">
        <f>[4]B!AJ602</f>
        <v>0</v>
      </c>
      <c r="R129" s="143"/>
      <c r="S129" s="144">
        <f>[4]B!$AL$602</f>
        <v>109020</v>
      </c>
    </row>
    <row r="130" spans="1:19" x14ac:dyDescent="0.2">
      <c r="A130" s="587"/>
      <c r="B130" s="161" t="s">
        <v>203</v>
      </c>
      <c r="C130" s="162">
        <f>[4]B!C650</f>
        <v>13295</v>
      </c>
      <c r="D130" s="162">
        <f>[4]B!D650</f>
        <v>13276</v>
      </c>
      <c r="E130" s="162">
        <f>[4]B!E650</f>
        <v>13276</v>
      </c>
      <c r="F130" s="162">
        <f>[4]B!F650</f>
        <v>0</v>
      </c>
      <c r="G130" s="162">
        <f>[4]B!G650</f>
        <v>19</v>
      </c>
      <c r="H130" s="162">
        <f>[4]B!AA650</f>
        <v>408</v>
      </c>
      <c r="I130" s="162">
        <f>[4]B!AB650</f>
        <v>10912</v>
      </c>
      <c r="J130" s="162">
        <f>[4]B!AC650</f>
        <v>1975</v>
      </c>
      <c r="K130" s="162">
        <f>[4]B!AD650</f>
        <v>0</v>
      </c>
      <c r="L130" s="162">
        <f>[4]B!AE650</f>
        <v>0</v>
      </c>
      <c r="M130" s="162">
        <f>[4]B!AF650</f>
        <v>0</v>
      </c>
      <c r="N130" s="162">
        <f>[4]B!AG650</f>
        <v>0</v>
      </c>
      <c r="O130" s="162">
        <f>[4]B!AH650</f>
        <v>0</v>
      </c>
      <c r="P130" s="162">
        <f>[4]B!AI650</f>
        <v>18</v>
      </c>
      <c r="Q130" s="162">
        <f>[4]B!AJ650</f>
        <v>0</v>
      </c>
      <c r="R130" s="163"/>
      <c r="S130" s="144">
        <f>[4]B!$AL$650</f>
        <v>237019910</v>
      </c>
    </row>
    <row r="131" spans="1:19" x14ac:dyDescent="0.2">
      <c r="A131" s="135" t="s">
        <v>204</v>
      </c>
      <c r="B131" s="136" t="s">
        <v>205</v>
      </c>
      <c r="C131" s="137">
        <f>[4]B!C660</f>
        <v>621</v>
      </c>
      <c r="D131" s="137">
        <f>[4]B!D660</f>
        <v>621</v>
      </c>
      <c r="E131" s="137">
        <f>[4]B!E660</f>
        <v>621</v>
      </c>
      <c r="F131" s="137">
        <f>[4]B!F660</f>
        <v>0</v>
      </c>
      <c r="G131" s="137">
        <f>[4]B!G660</f>
        <v>0</v>
      </c>
      <c r="H131" s="137">
        <f>[4]B!AA660</f>
        <v>1</v>
      </c>
      <c r="I131" s="137">
        <f>[4]B!AB660</f>
        <v>8</v>
      </c>
      <c r="J131" s="137">
        <f>[4]B!AC660</f>
        <v>612</v>
      </c>
      <c r="K131" s="137">
        <f>[4]B!AD660</f>
        <v>0</v>
      </c>
      <c r="L131" s="137">
        <f>[4]B!AE660</f>
        <v>0</v>
      </c>
      <c r="M131" s="137">
        <f>[4]B!AF660</f>
        <v>0</v>
      </c>
      <c r="N131" s="137">
        <f>[4]B!AG660</f>
        <v>0</v>
      </c>
      <c r="O131" s="137">
        <f>[4]B!AH660</f>
        <v>0</v>
      </c>
      <c r="P131" s="137">
        <f>[4]B!AI660</f>
        <v>0</v>
      </c>
      <c r="Q131" s="137">
        <f>[4]B!AJ660</f>
        <v>0</v>
      </c>
      <c r="R131" s="138"/>
      <c r="S131" s="144">
        <f>[4]B!$AL$660</f>
        <v>1451790</v>
      </c>
    </row>
    <row r="132" spans="1:19" s="166" customFormat="1" x14ac:dyDescent="0.2">
      <c r="A132" s="140" t="s">
        <v>206</v>
      </c>
      <c r="B132" s="525" t="s">
        <v>207</v>
      </c>
      <c r="C132" s="142">
        <f>[4]B!C721</f>
        <v>107</v>
      </c>
      <c r="D132" s="142">
        <f>[4]B!D721</f>
        <v>107</v>
      </c>
      <c r="E132" s="142">
        <f>[4]B!E721</f>
        <v>107</v>
      </c>
      <c r="F132" s="142">
        <f>[4]B!F721</f>
        <v>0</v>
      </c>
      <c r="G132" s="142">
        <f>[4]B!G721</f>
        <v>0</v>
      </c>
      <c r="H132" s="142">
        <f>[4]B!AA721</f>
        <v>37</v>
      </c>
      <c r="I132" s="142">
        <f>[4]B!AB721</f>
        <v>46</v>
      </c>
      <c r="J132" s="142">
        <f>[4]B!AC721</f>
        <v>24</v>
      </c>
      <c r="K132" s="142">
        <f>[4]B!AD721</f>
        <v>0</v>
      </c>
      <c r="L132" s="142">
        <f>[4]B!AE721</f>
        <v>0</v>
      </c>
      <c r="M132" s="142">
        <f>[4]B!AF721</f>
        <v>0</v>
      </c>
      <c r="N132" s="142">
        <f>[4]B!AG721</f>
        <v>0</v>
      </c>
      <c r="O132" s="142">
        <f>[4]B!AH721</f>
        <v>0</v>
      </c>
      <c r="P132" s="142">
        <f>[4]B!AI721</f>
        <v>18</v>
      </c>
      <c r="Q132" s="142">
        <f>[4]B!AJ721</f>
        <v>0</v>
      </c>
      <c r="R132" s="143"/>
      <c r="S132" s="165">
        <f>[4]B!$AL$721</f>
        <v>225280</v>
      </c>
    </row>
    <row r="133" spans="1:19" x14ac:dyDescent="0.2">
      <c r="A133" s="140" t="s">
        <v>208</v>
      </c>
      <c r="B133" s="525" t="s">
        <v>209</v>
      </c>
      <c r="C133" s="148">
        <f>[4]B!C764</f>
        <v>4190</v>
      </c>
      <c r="D133" s="148">
        <f>[4]B!D764</f>
        <v>4177</v>
      </c>
      <c r="E133" s="148">
        <f>[4]B!E764</f>
        <v>4177</v>
      </c>
      <c r="F133" s="148">
        <f>[4]B!F764</f>
        <v>0</v>
      </c>
      <c r="G133" s="148">
        <f>[4]B!G764</f>
        <v>13</v>
      </c>
      <c r="H133" s="148">
        <f>[4]B!AA764</f>
        <v>297</v>
      </c>
      <c r="I133" s="148">
        <f>[4]B!AB764</f>
        <v>3102</v>
      </c>
      <c r="J133" s="148">
        <f>[4]B!AC764</f>
        <v>791</v>
      </c>
      <c r="K133" s="148">
        <f>[4]B!AD764</f>
        <v>0</v>
      </c>
      <c r="L133" s="148">
        <f>[4]B!AE764</f>
        <v>0</v>
      </c>
      <c r="M133" s="148">
        <f>[4]B!AF764</f>
        <v>0</v>
      </c>
      <c r="N133" s="148">
        <f>[4]B!AG764</f>
        <v>0</v>
      </c>
      <c r="O133" s="148">
        <f>[4]B!AH764</f>
        <v>0</v>
      </c>
      <c r="P133" s="148">
        <f>[4]B!AI764</f>
        <v>2</v>
      </c>
      <c r="Q133" s="148">
        <f>[4]B!AJ764</f>
        <v>0</v>
      </c>
      <c r="R133" s="149"/>
      <c r="S133" s="144">
        <f>[4]B!$AL$764</f>
        <v>7736170</v>
      </c>
    </row>
    <row r="134" spans="1:19" s="3" customFormat="1" x14ac:dyDescent="0.2">
      <c r="A134" s="584" t="s">
        <v>210</v>
      </c>
      <c r="B134" s="585"/>
      <c r="C134" s="167">
        <f t="shared" ref="C134:P134" si="2">+C135+C136+C137+C138+C142+C143</f>
        <v>6311</v>
      </c>
      <c r="D134" s="168">
        <f t="shared" si="2"/>
        <v>6241</v>
      </c>
      <c r="E134" s="152">
        <f t="shared" si="2"/>
        <v>6239</v>
      </c>
      <c r="F134" s="153">
        <f t="shared" si="2"/>
        <v>2</v>
      </c>
      <c r="G134" s="154">
        <f t="shared" si="2"/>
        <v>70</v>
      </c>
      <c r="H134" s="152">
        <f t="shared" si="2"/>
        <v>780</v>
      </c>
      <c r="I134" s="169">
        <f t="shared" si="2"/>
        <v>2352</v>
      </c>
      <c r="J134" s="153">
        <f t="shared" si="2"/>
        <v>3179</v>
      </c>
      <c r="K134" s="152">
        <f t="shared" si="2"/>
        <v>3</v>
      </c>
      <c r="L134" s="169">
        <f t="shared" si="2"/>
        <v>0</v>
      </c>
      <c r="M134" s="153">
        <f t="shared" si="2"/>
        <v>0</v>
      </c>
      <c r="N134" s="153">
        <f t="shared" si="2"/>
        <v>0</v>
      </c>
      <c r="O134" s="170">
        <f t="shared" si="2"/>
        <v>0</v>
      </c>
      <c r="P134" s="171">
        <f t="shared" si="2"/>
        <v>6</v>
      </c>
      <c r="Q134" s="172">
        <f>+Q135+Q136+Q137+Q138+Q142+Q143</f>
        <v>0</v>
      </c>
      <c r="R134" s="173">
        <f>+R135+R136+R137</f>
        <v>0</v>
      </c>
      <c r="S134" s="157">
        <f>+S135+S136+S137+S138+S142</f>
        <v>166945110</v>
      </c>
    </row>
    <row r="135" spans="1:19" x14ac:dyDescent="0.2">
      <c r="A135" s="135" t="s">
        <v>211</v>
      </c>
      <c r="B135" s="174" t="s">
        <v>212</v>
      </c>
      <c r="C135" s="137">
        <f>[4]B!C824</f>
        <v>3283</v>
      </c>
      <c r="D135" s="137">
        <f>[4]B!D824</f>
        <v>3232</v>
      </c>
      <c r="E135" s="137">
        <f>[4]B!E824</f>
        <v>3230</v>
      </c>
      <c r="F135" s="137">
        <f>[4]B!F824</f>
        <v>2</v>
      </c>
      <c r="G135" s="137">
        <f>[4]B!G824</f>
        <v>51</v>
      </c>
      <c r="H135" s="175">
        <f>[4]B!AA824</f>
        <v>330</v>
      </c>
      <c r="I135" s="175">
        <f>[4]B!AB824</f>
        <v>1133</v>
      </c>
      <c r="J135" s="175">
        <f>[4]B!AC824</f>
        <v>1820</v>
      </c>
      <c r="K135" s="175">
        <f>[4]B!AD824</f>
        <v>2</v>
      </c>
      <c r="L135" s="175">
        <f>[4]B!AE824</f>
        <v>0</v>
      </c>
      <c r="M135" s="175">
        <f>[4]B!AF824</f>
        <v>0</v>
      </c>
      <c r="N135" s="175">
        <f>[4]B!AG824</f>
        <v>0</v>
      </c>
      <c r="O135" s="175">
        <f>[4]B!AH824</f>
        <v>0</v>
      </c>
      <c r="P135" s="175">
        <f>[4]B!AI824</f>
        <v>0</v>
      </c>
      <c r="Q135" s="175">
        <f>[4]B!AJ824</f>
        <v>0</v>
      </c>
      <c r="R135" s="176"/>
      <c r="S135" s="159">
        <f>[4]B!$AL$824</f>
        <v>33501540</v>
      </c>
    </row>
    <row r="136" spans="1:19" x14ac:dyDescent="0.2">
      <c r="A136" s="146" t="s">
        <v>213</v>
      </c>
      <c r="B136" s="177" t="s">
        <v>214</v>
      </c>
      <c r="C136" s="142">
        <f>[4]B!C847</f>
        <v>1</v>
      </c>
      <c r="D136" s="142">
        <f>[4]B!D847</f>
        <v>1</v>
      </c>
      <c r="E136" s="142">
        <f>[4]B!E847</f>
        <v>1</v>
      </c>
      <c r="F136" s="142">
        <f>[4]B!F847</f>
        <v>0</v>
      </c>
      <c r="G136" s="142">
        <f>[4]B!G847</f>
        <v>0</v>
      </c>
      <c r="H136" s="178">
        <f>[4]B!AA847</f>
        <v>0</v>
      </c>
      <c r="I136" s="178">
        <f>[4]B!AB847</f>
        <v>1</v>
      </c>
      <c r="J136" s="178">
        <f>[4]B!AC847</f>
        <v>0</v>
      </c>
      <c r="K136" s="178">
        <f>[4]B!AD847</f>
        <v>0</v>
      </c>
      <c r="L136" s="178">
        <f>[4]B!AE847</f>
        <v>0</v>
      </c>
      <c r="M136" s="178">
        <f>[4]B!AF847</f>
        <v>0</v>
      </c>
      <c r="N136" s="178">
        <f>[4]B!AG847</f>
        <v>0</v>
      </c>
      <c r="O136" s="178">
        <f>[4]B!AH847</f>
        <v>0</v>
      </c>
      <c r="P136" s="178">
        <f>[4]B!AI847</f>
        <v>0</v>
      </c>
      <c r="Q136" s="178">
        <f>[4]B!AJ847</f>
        <v>0</v>
      </c>
      <c r="R136" s="179"/>
      <c r="S136" s="144">
        <f>[4]B!$AL$847</f>
        <v>29690</v>
      </c>
    </row>
    <row r="137" spans="1:19" x14ac:dyDescent="0.2">
      <c r="A137" s="530" t="s">
        <v>215</v>
      </c>
      <c r="B137" s="181" t="s">
        <v>216</v>
      </c>
      <c r="C137" s="148">
        <f>[4]B!C877</f>
        <v>1836</v>
      </c>
      <c r="D137" s="148">
        <f>[4]B!D877</f>
        <v>1819</v>
      </c>
      <c r="E137" s="148">
        <f>[4]B!E877</f>
        <v>1819</v>
      </c>
      <c r="F137" s="148">
        <f>[4]B!F877</f>
        <v>0</v>
      </c>
      <c r="G137" s="148">
        <f>[4]B!G877</f>
        <v>17</v>
      </c>
      <c r="H137" s="182">
        <f>[4]B!AA877</f>
        <v>220</v>
      </c>
      <c r="I137" s="182">
        <f>[4]B!AB877</f>
        <v>393</v>
      </c>
      <c r="J137" s="182">
        <f>[4]B!AC877</f>
        <v>1223</v>
      </c>
      <c r="K137" s="182">
        <f>[4]B!AD877</f>
        <v>1</v>
      </c>
      <c r="L137" s="182">
        <f>[4]B!AE877</f>
        <v>0</v>
      </c>
      <c r="M137" s="182">
        <f>[4]B!AF877</f>
        <v>0</v>
      </c>
      <c r="N137" s="182">
        <f>[4]B!AG877</f>
        <v>0</v>
      </c>
      <c r="O137" s="182">
        <f>[4]B!AH877</f>
        <v>0</v>
      </c>
      <c r="P137" s="182">
        <f>[4]B!AI877</f>
        <v>0</v>
      </c>
      <c r="Q137" s="182">
        <f>[4]B!AJ877</f>
        <v>0</v>
      </c>
      <c r="R137" s="183"/>
      <c r="S137" s="144">
        <f>[4]B!$AL$877</f>
        <v>109998690</v>
      </c>
    </row>
    <row r="138" spans="1:19" x14ac:dyDescent="0.2">
      <c r="A138" s="588" t="s">
        <v>193</v>
      </c>
      <c r="B138" s="174" t="s">
        <v>217</v>
      </c>
      <c r="C138" s="184">
        <f>SUM(C139:C141)</f>
        <v>1188</v>
      </c>
      <c r="D138" s="43">
        <f>SUM(D139:D141)</f>
        <v>1186</v>
      </c>
      <c r="E138" s="185">
        <f t="shared" ref="E138:P138" si="3">SUM(E139:E141)</f>
        <v>1186</v>
      </c>
      <c r="F138" s="186">
        <f t="shared" si="3"/>
        <v>0</v>
      </c>
      <c r="G138" s="187">
        <f t="shared" si="3"/>
        <v>2</v>
      </c>
      <c r="H138" s="188">
        <f t="shared" si="3"/>
        <v>229</v>
      </c>
      <c r="I138" s="189">
        <f t="shared" si="3"/>
        <v>823</v>
      </c>
      <c r="J138" s="190">
        <f t="shared" si="3"/>
        <v>136</v>
      </c>
      <c r="K138" s="188">
        <f t="shared" si="3"/>
        <v>0</v>
      </c>
      <c r="L138" s="189">
        <f t="shared" si="3"/>
        <v>0</v>
      </c>
      <c r="M138" s="190">
        <f t="shared" si="3"/>
        <v>0</v>
      </c>
      <c r="N138" s="190">
        <f>SUM(N139:N141)</f>
        <v>0</v>
      </c>
      <c r="O138" s="191">
        <f t="shared" si="3"/>
        <v>0</v>
      </c>
      <c r="P138" s="192">
        <f t="shared" si="3"/>
        <v>0</v>
      </c>
      <c r="Q138" s="193">
        <f>SUM(Q139:Q141)</f>
        <v>0</v>
      </c>
      <c r="R138" s="194">
        <f>SUM(R139:R142)</f>
        <v>0</v>
      </c>
      <c r="S138" s="144">
        <f>SUM(S139:S141)</f>
        <v>23415190</v>
      </c>
    </row>
    <row r="139" spans="1:19" x14ac:dyDescent="0.2">
      <c r="A139" s="588"/>
      <c r="B139" s="195" t="s">
        <v>218</v>
      </c>
      <c r="C139" s="137">
        <f>[4]B!C902-[4]B!C879-[4]B!C880</f>
        <v>1140</v>
      </c>
      <c r="D139" s="137">
        <f>[4]B!D902-[4]B!D879-[4]B!D880</f>
        <v>1139</v>
      </c>
      <c r="E139" s="137">
        <f>[4]B!E902-[4]B!E879-[4]B!E880</f>
        <v>1139</v>
      </c>
      <c r="F139" s="137">
        <f>[4]B!F902-[4]B!F879-[4]B!F880</f>
        <v>0</v>
      </c>
      <c r="G139" s="137">
        <f>[4]B!G902-[4]B!G879-[4]B!G880</f>
        <v>1</v>
      </c>
      <c r="H139" s="175">
        <f>[4]B!AA902-[4]B!AA879-[4]B!AA880</f>
        <v>216</v>
      </c>
      <c r="I139" s="175">
        <f>[4]B!AB902-[4]B!AB879-[4]B!AB880</f>
        <v>809</v>
      </c>
      <c r="J139" s="175">
        <f>[4]B!AC902-[4]B!AC879-[4]B!AC880</f>
        <v>115</v>
      </c>
      <c r="K139" s="175">
        <f>[4]B!AD902-[4]B!AD879-[4]B!AD880</f>
        <v>0</v>
      </c>
      <c r="L139" s="175">
        <f>[4]B!AE902-[4]B!AE879-[4]B!AE880</f>
        <v>0</v>
      </c>
      <c r="M139" s="175">
        <f>[4]B!AF902-[4]B!AF879-[4]B!AF880</f>
        <v>0</v>
      </c>
      <c r="N139" s="175">
        <f>[4]B!AG902-[4]B!AG879-[4]B!AG880</f>
        <v>0</v>
      </c>
      <c r="O139" s="175">
        <f>[4]B!AH902-[4]B!AH879-[4]B!AH880</f>
        <v>0</v>
      </c>
      <c r="P139" s="175">
        <f>[4]B!AI902-[4]B!AI879-[4]B!AI880</f>
        <v>0</v>
      </c>
      <c r="Q139" s="175">
        <f>[4]B!AJ902-[4]B!AJ879-[4]B!AJ880</f>
        <v>0</v>
      </c>
      <c r="R139" s="176"/>
      <c r="S139" s="144">
        <f>[4]B!$AL$902-[4]B!$AL$879-[4]B!$AL$880</f>
        <v>22299410</v>
      </c>
    </row>
    <row r="140" spans="1:19" x14ac:dyDescent="0.2">
      <c r="A140" s="588"/>
      <c r="B140" s="195" t="s">
        <v>219</v>
      </c>
      <c r="C140" s="142">
        <f>[4]B!C879</f>
        <v>0</v>
      </c>
      <c r="D140" s="142">
        <f>[4]B!D879</f>
        <v>0</v>
      </c>
      <c r="E140" s="142">
        <f>[4]B!E879</f>
        <v>0</v>
      </c>
      <c r="F140" s="142">
        <f>[4]B!F879</f>
        <v>0</v>
      </c>
      <c r="G140" s="142">
        <f>[4]B!G879</f>
        <v>0</v>
      </c>
      <c r="H140" s="178">
        <f>[4]B!AA879</f>
        <v>0</v>
      </c>
      <c r="I140" s="178">
        <f>[4]B!AB879</f>
        <v>0</v>
      </c>
      <c r="J140" s="178">
        <f>[4]B!AC879</f>
        <v>0</v>
      </c>
      <c r="K140" s="178">
        <f>[4]B!AD879</f>
        <v>0</v>
      </c>
      <c r="L140" s="178">
        <f>[4]B!AE879</f>
        <v>0</v>
      </c>
      <c r="M140" s="178">
        <f>[4]B!AF879</f>
        <v>0</v>
      </c>
      <c r="N140" s="178">
        <f>[4]B!AG879</f>
        <v>0</v>
      </c>
      <c r="O140" s="178">
        <f>[4]B!AH879</f>
        <v>0</v>
      </c>
      <c r="P140" s="178">
        <f>[4]B!AI879</f>
        <v>0</v>
      </c>
      <c r="Q140" s="178">
        <f>[4]B!AJ879</f>
        <v>0</v>
      </c>
      <c r="R140" s="179"/>
      <c r="S140" s="144">
        <f>[4]B!$AL$879</f>
        <v>0</v>
      </c>
    </row>
    <row r="141" spans="1:19" x14ac:dyDescent="0.2">
      <c r="A141" s="588"/>
      <c r="B141" s="196" t="s">
        <v>220</v>
      </c>
      <c r="C141" s="148">
        <f>[4]B!C880</f>
        <v>48</v>
      </c>
      <c r="D141" s="148">
        <f>[4]B!D880</f>
        <v>47</v>
      </c>
      <c r="E141" s="148">
        <f>[4]B!E880</f>
        <v>47</v>
      </c>
      <c r="F141" s="148">
        <f>[4]B!F880</f>
        <v>0</v>
      </c>
      <c r="G141" s="148">
        <f>[4]B!G880</f>
        <v>1</v>
      </c>
      <c r="H141" s="182">
        <f>[4]B!AA880</f>
        <v>13</v>
      </c>
      <c r="I141" s="182">
        <f>[4]B!AB880</f>
        <v>14</v>
      </c>
      <c r="J141" s="182">
        <f>[4]B!AC880</f>
        <v>21</v>
      </c>
      <c r="K141" s="182">
        <f>[4]B!AD880</f>
        <v>0</v>
      </c>
      <c r="L141" s="182">
        <f>[4]B!AE880</f>
        <v>0</v>
      </c>
      <c r="M141" s="182">
        <f>[4]B!AF880</f>
        <v>0</v>
      </c>
      <c r="N141" s="182">
        <f>[4]B!AG880</f>
        <v>0</v>
      </c>
      <c r="O141" s="182">
        <f>[4]B!AH880</f>
        <v>0</v>
      </c>
      <c r="P141" s="182">
        <f>[4]B!AI880</f>
        <v>0</v>
      </c>
      <c r="Q141" s="182">
        <f>[4]B!AJ880</f>
        <v>0</v>
      </c>
      <c r="R141" s="183"/>
      <c r="S141" s="144">
        <f>[4]B!$AL$880</f>
        <v>1115780</v>
      </c>
    </row>
    <row r="142" spans="1:19" x14ac:dyDescent="0.2">
      <c r="A142" s="135" t="s">
        <v>195</v>
      </c>
      <c r="B142" s="197" t="s">
        <v>221</v>
      </c>
      <c r="C142" s="198">
        <f>[4]B!C944</f>
        <v>0</v>
      </c>
      <c r="D142" s="198">
        <f>[4]B!D944</f>
        <v>0</v>
      </c>
      <c r="E142" s="198">
        <f>[4]B!E944</f>
        <v>0</v>
      </c>
      <c r="F142" s="198">
        <f>[4]B!F944</f>
        <v>0</v>
      </c>
      <c r="G142" s="198">
        <f>[4]B!G944</f>
        <v>0</v>
      </c>
      <c r="H142" s="199">
        <f>[4]B!AA944</f>
        <v>0</v>
      </c>
      <c r="I142" s="199">
        <f>[4]B!AB944</f>
        <v>0</v>
      </c>
      <c r="J142" s="199">
        <f>[4]B!AC944</f>
        <v>0</v>
      </c>
      <c r="K142" s="199">
        <f>[4]B!AD944</f>
        <v>0</v>
      </c>
      <c r="L142" s="199">
        <f>[4]B!AE944</f>
        <v>0</v>
      </c>
      <c r="M142" s="199">
        <f>[4]B!AF944</f>
        <v>0</v>
      </c>
      <c r="N142" s="199">
        <f>[4]B!AG944</f>
        <v>0</v>
      </c>
      <c r="O142" s="199">
        <f>[4]B!AH944</f>
        <v>0</v>
      </c>
      <c r="P142" s="199">
        <f>[4]B!AI944</f>
        <v>6</v>
      </c>
      <c r="Q142" s="199">
        <f>[4]B!AJ944</f>
        <v>0</v>
      </c>
      <c r="R142" s="200"/>
      <c r="S142" s="144">
        <f>[4]B!$AL$944</f>
        <v>0</v>
      </c>
    </row>
    <row r="143" spans="1:19" s="203" customFormat="1" x14ac:dyDescent="0.2">
      <c r="A143" s="146"/>
      <c r="B143" s="201" t="s">
        <v>222</v>
      </c>
      <c r="C143" s="148">
        <f>[4]B!C988</f>
        <v>3</v>
      </c>
      <c r="D143" s="148">
        <f>[4]B!D988</f>
        <v>3</v>
      </c>
      <c r="E143" s="148">
        <f>[4]B!E988</f>
        <v>3</v>
      </c>
      <c r="F143" s="148">
        <f>[4]B!F988</f>
        <v>0</v>
      </c>
      <c r="G143" s="148">
        <f>[4]B!G988</f>
        <v>0</v>
      </c>
      <c r="H143" s="182">
        <f>[4]B!AA988</f>
        <v>1</v>
      </c>
      <c r="I143" s="182">
        <f>[4]B!AB988</f>
        <v>2</v>
      </c>
      <c r="J143" s="182">
        <f>[4]B!AC988</f>
        <v>0</v>
      </c>
      <c r="K143" s="182">
        <f>[4]B!AD988</f>
        <v>0</v>
      </c>
      <c r="L143" s="182">
        <f>[4]B!AE988</f>
        <v>0</v>
      </c>
      <c r="M143" s="182">
        <f>[4]B!AF988</f>
        <v>0</v>
      </c>
      <c r="N143" s="182">
        <f>[4]B!AG988</f>
        <v>0</v>
      </c>
      <c r="O143" s="182">
        <f>[4]B!AH988</f>
        <v>0</v>
      </c>
      <c r="P143" s="182">
        <f>[4]B!AI988</f>
        <v>0</v>
      </c>
      <c r="Q143" s="182">
        <f>[4]B!AJ988</f>
        <v>0</v>
      </c>
      <c r="R143" s="149"/>
      <c r="S143" s="202"/>
    </row>
    <row r="144" spans="1:19" s="203" customFormat="1" x14ac:dyDescent="0.2">
      <c r="A144" s="589" t="s">
        <v>223</v>
      </c>
      <c r="B144" s="590"/>
      <c r="C144" s="137">
        <f>[4]B!C671</f>
        <v>7164</v>
      </c>
      <c r="D144" s="137">
        <f>[4]B!D671</f>
        <v>7164</v>
      </c>
      <c r="E144" s="137">
        <f>[4]B!E671</f>
        <v>7043</v>
      </c>
      <c r="F144" s="137">
        <f>[4]B!F671</f>
        <v>121</v>
      </c>
      <c r="G144" s="137">
        <f>[4]B!G671</f>
        <v>0</v>
      </c>
      <c r="H144" s="175">
        <f>[4]B!AA671</f>
        <v>3703</v>
      </c>
      <c r="I144" s="175">
        <f>[4]B!AB671</f>
        <v>2039</v>
      </c>
      <c r="J144" s="175">
        <f>[4]B!AC671</f>
        <v>1422</v>
      </c>
      <c r="K144" s="175">
        <f>[4]B!AD671</f>
        <v>0</v>
      </c>
      <c r="L144" s="175">
        <f>[4]B!AE671</f>
        <v>0</v>
      </c>
      <c r="M144" s="175">
        <f>[4]B!AF671</f>
        <v>0</v>
      </c>
      <c r="N144" s="175">
        <f>[4]B!AG671</f>
        <v>0</v>
      </c>
      <c r="O144" s="175">
        <f>[4]B!AH671</f>
        <v>0</v>
      </c>
      <c r="P144" s="175">
        <f>[4]B!AI671</f>
        <v>0</v>
      </c>
      <c r="Q144" s="175">
        <f>[4]B!AJ671</f>
        <v>0</v>
      </c>
      <c r="R144" s="138"/>
      <c r="S144" s="202"/>
    </row>
    <row r="145" spans="1:24" s="3" customFormat="1" x14ac:dyDescent="0.2">
      <c r="A145" s="591" t="s">
        <v>224</v>
      </c>
      <c r="B145" s="592"/>
      <c r="C145" s="204">
        <f>[4]B!C1240</f>
        <v>0</v>
      </c>
      <c r="D145" s="204">
        <f>[4]B!D1240</f>
        <v>0</v>
      </c>
      <c r="E145" s="204">
        <f>[4]B!E1240</f>
        <v>0</v>
      </c>
      <c r="F145" s="204">
        <f>[4]B!F1240</f>
        <v>0</v>
      </c>
      <c r="G145" s="204">
        <f>[4]B!G1240</f>
        <v>0</v>
      </c>
      <c r="H145" s="205">
        <f>[4]B!AA1240</f>
        <v>0</v>
      </c>
      <c r="I145" s="205">
        <f>[4]B!AB1240</f>
        <v>0</v>
      </c>
      <c r="J145" s="205">
        <f>[4]B!AC1240</f>
        <v>0</v>
      </c>
      <c r="K145" s="205">
        <f>[4]B!AD1240</f>
        <v>0</v>
      </c>
      <c r="L145" s="205">
        <f>[4]B!AE1240</f>
        <v>0</v>
      </c>
      <c r="M145" s="205">
        <f>[4]B!AF1240</f>
        <v>0</v>
      </c>
      <c r="N145" s="205">
        <f>[4]B!AG1240</f>
        <v>0</v>
      </c>
      <c r="O145" s="205">
        <f>[4]B!AH1240</f>
        <v>0</v>
      </c>
      <c r="P145" s="205">
        <f>[4]B!AI1240</f>
        <v>0</v>
      </c>
      <c r="Q145" s="205">
        <f>[4]B!AJ1240</f>
        <v>0</v>
      </c>
      <c r="R145" s="206"/>
      <c r="S145" s="207">
        <f>[4]B!$AL$1240</f>
        <v>0</v>
      </c>
      <c r="T145" s="106"/>
    </row>
    <row r="146" spans="1:24" x14ac:dyDescent="0.2">
      <c r="A146" s="3" t="s">
        <v>225</v>
      </c>
      <c r="C146" s="4"/>
      <c r="R146" s="208"/>
      <c r="U146" s="209"/>
    </row>
    <row r="147" spans="1:24" ht="14.25" customHeight="1" x14ac:dyDescent="0.2">
      <c r="A147" s="637" t="s">
        <v>226</v>
      </c>
      <c r="B147" s="638"/>
      <c r="C147" s="581" t="s">
        <v>157</v>
      </c>
      <c r="D147" s="613" t="s">
        <v>227</v>
      </c>
      <c r="E147" s="614"/>
      <c r="F147" s="614"/>
      <c r="G147" s="630"/>
      <c r="H147" s="631" t="s">
        <v>169</v>
      </c>
      <c r="I147" s="631"/>
      <c r="J147" s="632"/>
      <c r="K147" s="633" t="s">
        <v>170</v>
      </c>
      <c r="L147" s="633"/>
      <c r="M147" s="633"/>
      <c r="N147" s="621" t="s">
        <v>171</v>
      </c>
      <c r="O147" s="750" t="s">
        <v>172</v>
      </c>
      <c r="P147" s="751"/>
      <c r="Q147" s="593" t="s">
        <v>173</v>
      </c>
      <c r="R147" s="629" t="s">
        <v>7</v>
      </c>
      <c r="U147" s="209"/>
    </row>
    <row r="148" spans="1:24" ht="14.25" customHeight="1" x14ac:dyDescent="0.2">
      <c r="A148" s="637"/>
      <c r="B148" s="638"/>
      <c r="C148" s="582"/>
      <c r="D148" s="599" t="s">
        <v>175</v>
      </c>
      <c r="E148" s="613" t="s">
        <v>176</v>
      </c>
      <c r="F148" s="630"/>
      <c r="G148" s="599" t="s">
        <v>177</v>
      </c>
      <c r="H148" s="605" t="s">
        <v>178</v>
      </c>
      <c r="I148" s="607" t="s">
        <v>179</v>
      </c>
      <c r="J148" s="609" t="s">
        <v>180</v>
      </c>
      <c r="K148" s="611" t="s">
        <v>181</v>
      </c>
      <c r="L148" s="612" t="s">
        <v>182</v>
      </c>
      <c r="M148" s="626" t="s">
        <v>183</v>
      </c>
      <c r="N148" s="622"/>
      <c r="O148" s="752" t="s">
        <v>184</v>
      </c>
      <c r="P148" s="753" t="s">
        <v>185</v>
      </c>
      <c r="Q148" s="594"/>
      <c r="R148" s="629"/>
      <c r="U148" s="209"/>
    </row>
    <row r="149" spans="1:24" x14ac:dyDescent="0.2">
      <c r="A149" s="637"/>
      <c r="B149" s="638"/>
      <c r="C149" s="583"/>
      <c r="D149" s="600"/>
      <c r="E149" s="210" t="s">
        <v>186</v>
      </c>
      <c r="F149" s="131" t="s">
        <v>187</v>
      </c>
      <c r="G149" s="600"/>
      <c r="H149" s="606"/>
      <c r="I149" s="608"/>
      <c r="J149" s="610"/>
      <c r="K149" s="611"/>
      <c r="L149" s="612"/>
      <c r="M149" s="626"/>
      <c r="N149" s="623"/>
      <c r="O149" s="752"/>
      <c r="P149" s="753"/>
      <c r="Q149" s="595"/>
      <c r="R149" s="629"/>
      <c r="U149" s="209"/>
    </row>
    <row r="150" spans="1:24" x14ac:dyDescent="0.2">
      <c r="A150" s="640" t="s">
        <v>228</v>
      </c>
      <c r="B150" s="641"/>
      <c r="C150" s="211">
        <f>+[4]B!C997+[4]B!C1005+[4]B!C1014+[4]B!C1024+[4]B!C1031+[4]B!C1035+[4]B!C1039+[4]B!C1043+[4]B!C1051+[4]B!C1054+[4]B!C1057</f>
        <v>0</v>
      </c>
      <c r="D150" s="212">
        <f>+[4]B!D997+[4]B!D1005+[4]B!D1014+[4]B!D1024+[4]B!D1031+[4]B!D1035+[4]B!D1039+[4]B!D1043+[4]B!D1051+[4]B!D1054+[4]B!D1057</f>
        <v>0</v>
      </c>
      <c r="E150" s="212">
        <f>+[4]B!E997+[4]B!E1005+[4]B!E1014+[4]B!E1024+[4]B!E1031+[4]B!E1035+[4]B!E1039+[4]B!E1043+[4]B!E1051+[4]B!E1054+[4]B!E1057</f>
        <v>0</v>
      </c>
      <c r="F150" s="212">
        <f>+[4]B!F997+[4]B!F1005+[4]B!F1014+[4]B!F1024+[4]B!F1031+[4]B!F1035+[4]B!F1039+[4]B!F1043+[4]B!F1051+[4]B!F1054+[4]B!F1057</f>
        <v>0</v>
      </c>
      <c r="G150" s="212">
        <f>+[4]B!G997+[4]B!G1005+[4]B!G1014+[4]B!G1024+[4]B!G1031+[4]B!G1035+[4]B!G1039+[4]B!G1043+[4]B!G1051+[4]B!G1054+[4]B!G1057</f>
        <v>0</v>
      </c>
      <c r="H150" s="212">
        <f>+[4]B!AA997+[4]B!AA1005+[4]B!AA1014+[4]B!AA1024+[4]B!AA1031+[4]B!AA1035+[4]B!AA1039+[4]B!AA1043+[4]B!AA1051+[4]B!AA1054+[4]B!AA1057</f>
        <v>0</v>
      </c>
      <c r="I150" s="212">
        <f>+[4]B!AB997+[4]B!AB1005+[4]B!AB1014+[4]B!AB1024+[4]B!AB1031+[4]B!AB1035+[4]B!AB1039+[4]B!AB1043+[4]B!AB1051+[4]B!AB1054+[4]B!AB1057</f>
        <v>0</v>
      </c>
      <c r="J150" s="212">
        <f>+[4]B!AC997+[4]B!AC1005+[4]B!AC1014+[4]B!AC1024+[4]B!AC1031+[4]B!AC1035+[4]B!AC1039+[4]B!AC1043+[4]B!AC1051+[4]B!AC1054+[4]B!AC1057</f>
        <v>0</v>
      </c>
      <c r="K150" s="212">
        <f>+[4]B!AD997+[4]B!AD1005+[4]B!AD1014+[4]B!AD1024+[4]B!AD1031+[4]B!AD1035+[4]B!AD1039+[4]B!AD1043+[4]B!AD1051+[4]B!AD1054+[4]B!AD1057</f>
        <v>0</v>
      </c>
      <c r="L150" s="212">
        <f>+[4]B!AE997+[4]B!AE1005+[4]B!AE1014+[4]B!AE1024+[4]B!AE1031+[4]B!AE1035+[4]B!AE1039+[4]B!AE1043+[4]B!AE1051+[4]B!AE1054+[4]B!AE1057</f>
        <v>0</v>
      </c>
      <c r="M150" s="212">
        <f>+[4]B!AF997+[4]B!AF1005+[4]B!AF1014+[4]B!AF1024+[4]B!AF1031+[4]B!AF1035+[4]B!AF1039+[4]B!AF1043+[4]B!AF1051+[4]B!AF1054+[4]B!AF1057</f>
        <v>0</v>
      </c>
      <c r="N150" s="212">
        <f>+[4]B!AG997+[4]B!AG1005+[4]B!AG1014+[4]B!AG1024+[4]B!AG1031+[4]B!AG1035+[4]B!AG1039+[4]B!AG1043+[4]B!AG1051+[4]B!AG1054+[4]B!AG1057</f>
        <v>0</v>
      </c>
      <c r="O150" s="212">
        <f>+[4]B!AH997+[4]B!AH1005+[4]B!AH1014+[4]B!AH1024+[4]B!AH1031+[4]B!AH1035+[4]B!AH1039+[4]B!AH1043+[4]B!AH1051+[4]B!AH1054+[4]B!AH1057</f>
        <v>0</v>
      </c>
      <c r="P150" s="212">
        <f>+[4]B!AI997+[4]B!AI1005+[4]B!AI1014+[4]B!AI1024+[4]B!AI1031+[4]B!AI1035+[4]B!AI1039+[4]B!AI1043+[4]B!AI1051+[4]B!AI1054+[4]B!AI1057</f>
        <v>2</v>
      </c>
      <c r="Q150" s="212">
        <f>+[4]B!AJ997+[4]B!AJ1005+[4]B!AJ1014+[4]B!AJ1024+[4]B!AJ1031+[4]B!AJ1035+[4]B!AJ1039+[4]B!AJ1043+[4]B!AJ1051+[4]B!AJ1054+[4]B!AJ1057</f>
        <v>0</v>
      </c>
      <c r="R150" s="213">
        <f>+[4]B!AL997+[4]B!AL1005+[4]B!AL1014+[4]B!AL1024+[4]B!AL1031+[4]B!AL1035+[4]B!AL1039+[4]B!AL1043+[4]B!AL1051+[4]B!AL1054+[4]B!AL1057</f>
        <v>0</v>
      </c>
      <c r="U150" s="209"/>
    </row>
    <row r="151" spans="1:24" x14ac:dyDescent="0.2">
      <c r="A151" s="642" t="s">
        <v>229</v>
      </c>
      <c r="B151" s="643"/>
      <c r="C151" s="214">
        <f>[4]B!C1071</f>
        <v>0</v>
      </c>
      <c r="D151" s="215">
        <f>[4]B!D1071</f>
        <v>0</v>
      </c>
      <c r="E151" s="215">
        <f>[4]B!E1071</f>
        <v>0</v>
      </c>
      <c r="F151" s="215">
        <f>[4]B!F1071</f>
        <v>0</v>
      </c>
      <c r="G151" s="215">
        <f>[4]B!G1071</f>
        <v>0</v>
      </c>
      <c r="H151" s="215">
        <f>[4]B!AA1071</f>
        <v>0</v>
      </c>
      <c r="I151" s="215">
        <f>[4]B!AB1071</f>
        <v>0</v>
      </c>
      <c r="J151" s="215">
        <f>[4]B!AC1071</f>
        <v>0</v>
      </c>
      <c r="K151" s="215">
        <f>[4]B!AD1071</f>
        <v>0</v>
      </c>
      <c r="L151" s="215">
        <f>[4]B!AE1071</f>
        <v>0</v>
      </c>
      <c r="M151" s="215">
        <f>[4]B!AF1071</f>
        <v>0</v>
      </c>
      <c r="N151" s="215">
        <f>[4]B!AG1071</f>
        <v>0</v>
      </c>
      <c r="O151" s="215">
        <f>[4]B!AH1071</f>
        <v>0</v>
      </c>
      <c r="P151" s="215">
        <f>[4]B!AI1071</f>
        <v>0</v>
      </c>
      <c r="Q151" s="215">
        <f>[4]B!AJ1071</f>
        <v>0</v>
      </c>
      <c r="R151" s="216">
        <f>[4]B!AL1071</f>
        <v>0</v>
      </c>
      <c r="U151" s="209"/>
    </row>
    <row r="152" spans="1:24" x14ac:dyDescent="0.2">
      <c r="A152" s="634" t="s">
        <v>230</v>
      </c>
      <c r="B152" s="635"/>
      <c r="C152" s="217">
        <f>[4]B!C1081</f>
        <v>0</v>
      </c>
      <c r="D152" s="218">
        <f>[4]B!D1081</f>
        <v>0</v>
      </c>
      <c r="E152" s="218">
        <f>[4]B!E1081</f>
        <v>0</v>
      </c>
      <c r="F152" s="218">
        <f>[4]B!F1081</f>
        <v>0</v>
      </c>
      <c r="G152" s="218">
        <f>[4]B!G1081</f>
        <v>0</v>
      </c>
      <c r="H152" s="218">
        <f>[4]B!AA1081</f>
        <v>0</v>
      </c>
      <c r="I152" s="218">
        <f>[4]B!AB1081</f>
        <v>0</v>
      </c>
      <c r="J152" s="218">
        <f>[4]B!AC1081</f>
        <v>0</v>
      </c>
      <c r="K152" s="218">
        <f>[4]B!AD1081</f>
        <v>0</v>
      </c>
      <c r="L152" s="218">
        <f>[4]B!AE1081</f>
        <v>0</v>
      </c>
      <c r="M152" s="218">
        <f>[4]B!AF1081</f>
        <v>0</v>
      </c>
      <c r="N152" s="218">
        <f>[4]B!AG1081</f>
        <v>0</v>
      </c>
      <c r="O152" s="218">
        <f>[4]B!AH1081</f>
        <v>0</v>
      </c>
      <c r="P152" s="218">
        <f>[4]B!AI1081</f>
        <v>0</v>
      </c>
      <c r="Q152" s="218">
        <f>[4]B!AJ1081</f>
        <v>0</v>
      </c>
      <c r="R152" s="219">
        <f>[4]B!AL1081</f>
        <v>0</v>
      </c>
      <c r="U152" s="209"/>
    </row>
    <row r="153" spans="1:24" x14ac:dyDescent="0.2">
      <c r="A153" s="634" t="s">
        <v>231</v>
      </c>
      <c r="B153" s="635"/>
      <c r="C153" s="217">
        <f>[4]B!C1101</f>
        <v>0</v>
      </c>
      <c r="D153" s="218">
        <f>[4]B!D1101</f>
        <v>0</v>
      </c>
      <c r="E153" s="218">
        <f>[4]B!E1101</f>
        <v>0</v>
      </c>
      <c r="F153" s="218">
        <f>[4]B!F1101</f>
        <v>0</v>
      </c>
      <c r="G153" s="218">
        <f>[4]B!G1101</f>
        <v>0</v>
      </c>
      <c r="H153" s="218">
        <f>[4]B!AA1101</f>
        <v>0</v>
      </c>
      <c r="I153" s="218">
        <f>[4]B!AB1101</f>
        <v>0</v>
      </c>
      <c r="J153" s="218">
        <f>[4]B!AC1101</f>
        <v>0</v>
      </c>
      <c r="K153" s="218">
        <f>[4]B!AD1101</f>
        <v>0</v>
      </c>
      <c r="L153" s="218">
        <f>[4]B!AE1101</f>
        <v>0</v>
      </c>
      <c r="M153" s="218">
        <f>[4]B!AF1101</f>
        <v>0</v>
      </c>
      <c r="N153" s="218">
        <f>[4]B!AG1101</f>
        <v>0</v>
      </c>
      <c r="O153" s="218">
        <f>[4]B!AH1101</f>
        <v>0</v>
      </c>
      <c r="P153" s="218">
        <f>[4]B!AI1101</f>
        <v>0</v>
      </c>
      <c r="Q153" s="218">
        <f>[4]B!AJ1101</f>
        <v>0</v>
      </c>
      <c r="R153" s="219">
        <f>[4]B!AL1101</f>
        <v>0</v>
      </c>
      <c r="U153" s="209"/>
    </row>
    <row r="154" spans="1:24" x14ac:dyDescent="0.2">
      <c r="A154" s="634" t="s">
        <v>232</v>
      </c>
      <c r="B154" s="635"/>
      <c r="C154" s="220">
        <f>[4]B!C1104</f>
        <v>0</v>
      </c>
      <c r="D154" s="221">
        <f>[4]B!D1104</f>
        <v>0</v>
      </c>
      <c r="E154" s="221">
        <f>[4]B!E1104</f>
        <v>0</v>
      </c>
      <c r="F154" s="221">
        <f>[4]B!F1104</f>
        <v>0</v>
      </c>
      <c r="G154" s="221">
        <f>[4]B!G1104</f>
        <v>0</v>
      </c>
      <c r="H154" s="221">
        <f>[4]B!AA1104</f>
        <v>0</v>
      </c>
      <c r="I154" s="221">
        <f>[4]B!AB1104</f>
        <v>0</v>
      </c>
      <c r="J154" s="221">
        <f>[4]B!AC1104</f>
        <v>0</v>
      </c>
      <c r="K154" s="221">
        <f>[4]B!AD1104</f>
        <v>0</v>
      </c>
      <c r="L154" s="221">
        <f>[4]B!AE1104</f>
        <v>0</v>
      </c>
      <c r="M154" s="221">
        <f>[4]B!AF1104</f>
        <v>0</v>
      </c>
      <c r="N154" s="221">
        <f>[4]B!AG1104</f>
        <v>0</v>
      </c>
      <c r="O154" s="221">
        <f>[4]B!AH1104</f>
        <v>0</v>
      </c>
      <c r="P154" s="221">
        <f>[4]B!AI1104</f>
        <v>0</v>
      </c>
      <c r="Q154" s="221">
        <f>[4]B!AJ1104</f>
        <v>0</v>
      </c>
      <c r="R154" s="219">
        <f>[4]B!AL1104</f>
        <v>0</v>
      </c>
      <c r="U154" s="209"/>
    </row>
    <row r="155" spans="1:24" x14ac:dyDescent="0.2">
      <c r="A155" s="584" t="s">
        <v>79</v>
      </c>
      <c r="B155" s="636"/>
      <c r="C155" s="222">
        <f>SUM(C150+C151+C152+C153+C154)</f>
        <v>0</v>
      </c>
      <c r="D155" s="222">
        <f>SUM(D150+D151+D152+D153+D154)</f>
        <v>0</v>
      </c>
      <c r="E155" s="222">
        <f>SUM(E150+E151+E152+E153+E154)</f>
        <v>0</v>
      </c>
      <c r="F155" s="222">
        <f t="shared" ref="F155:Q155" si="4">SUM(F150+F151+F152+F153+F154)</f>
        <v>0</v>
      </c>
      <c r="G155" s="222">
        <f t="shared" si="4"/>
        <v>0</v>
      </c>
      <c r="H155" s="222">
        <f t="shared" si="4"/>
        <v>0</v>
      </c>
      <c r="I155" s="222">
        <f t="shared" si="4"/>
        <v>0</v>
      </c>
      <c r="J155" s="222">
        <f t="shared" si="4"/>
        <v>0</v>
      </c>
      <c r="K155" s="222">
        <f t="shared" si="4"/>
        <v>0</v>
      </c>
      <c r="L155" s="222">
        <f t="shared" si="4"/>
        <v>0</v>
      </c>
      <c r="M155" s="222">
        <f t="shared" si="4"/>
        <v>0</v>
      </c>
      <c r="N155" s="222">
        <f t="shared" si="4"/>
        <v>0</v>
      </c>
      <c r="O155" s="222">
        <f t="shared" si="4"/>
        <v>0</v>
      </c>
      <c r="P155" s="222">
        <f t="shared" si="4"/>
        <v>2</v>
      </c>
      <c r="Q155" s="222">
        <f t="shared" si="4"/>
        <v>0</v>
      </c>
      <c r="R155" s="222">
        <f>SUM(R150+R151+R152+R153+R154)</f>
        <v>0</v>
      </c>
      <c r="U155" s="209"/>
    </row>
    <row r="156" spans="1:24" s="102" customFormat="1" x14ac:dyDescent="0.2">
      <c r="A156" s="96" t="s">
        <v>233</v>
      </c>
      <c r="B156" s="223"/>
      <c r="C156" s="223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7"/>
      <c r="P156" s="387"/>
      <c r="Q156" s="387"/>
      <c r="R156" s="387"/>
      <c r="S156" s="5"/>
      <c r="T156" s="5"/>
      <c r="X156" s="5"/>
    </row>
    <row r="157" spans="1:24" ht="14.25" customHeight="1" x14ac:dyDescent="0.2">
      <c r="A157" s="637" t="s">
        <v>234</v>
      </c>
      <c r="B157" s="638"/>
      <c r="C157" s="581" t="s">
        <v>157</v>
      </c>
      <c r="D157" s="639" t="s">
        <v>227</v>
      </c>
      <c r="E157" s="639"/>
      <c r="F157" s="639"/>
      <c r="G157" s="639"/>
      <c r="H157" s="631" t="s">
        <v>169</v>
      </c>
      <c r="I157" s="631"/>
      <c r="J157" s="632"/>
      <c r="K157" s="633" t="s">
        <v>170</v>
      </c>
      <c r="L157" s="633"/>
      <c r="M157" s="633"/>
      <c r="N157" s="621" t="s">
        <v>171</v>
      </c>
      <c r="O157" s="750" t="s">
        <v>172</v>
      </c>
      <c r="P157" s="751"/>
      <c r="Q157" s="593" t="s">
        <v>173</v>
      </c>
      <c r="R157" s="629" t="s">
        <v>7</v>
      </c>
    </row>
    <row r="158" spans="1:24" ht="14.25" customHeight="1" x14ac:dyDescent="0.2">
      <c r="A158" s="637"/>
      <c r="B158" s="638"/>
      <c r="C158" s="582"/>
      <c r="D158" s="644" t="s">
        <v>235</v>
      </c>
      <c r="E158" s="646" t="s">
        <v>176</v>
      </c>
      <c r="F158" s="602"/>
      <c r="G158" s="647" t="s">
        <v>236</v>
      </c>
      <c r="H158" s="605" t="s">
        <v>178</v>
      </c>
      <c r="I158" s="607" t="s">
        <v>179</v>
      </c>
      <c r="J158" s="609" t="s">
        <v>180</v>
      </c>
      <c r="K158" s="611" t="s">
        <v>181</v>
      </c>
      <c r="L158" s="612" t="s">
        <v>182</v>
      </c>
      <c r="M158" s="626" t="s">
        <v>183</v>
      </c>
      <c r="N158" s="622"/>
      <c r="O158" s="752" t="s">
        <v>184</v>
      </c>
      <c r="P158" s="753" t="s">
        <v>185</v>
      </c>
      <c r="Q158" s="594"/>
      <c r="R158" s="629"/>
      <c r="S158" s="225"/>
      <c r="T158" s="102"/>
    </row>
    <row r="159" spans="1:24" x14ac:dyDescent="0.2">
      <c r="A159" s="637"/>
      <c r="B159" s="638"/>
      <c r="C159" s="583"/>
      <c r="D159" s="645"/>
      <c r="E159" s="210" t="s">
        <v>186</v>
      </c>
      <c r="F159" s="131" t="s">
        <v>187</v>
      </c>
      <c r="G159" s="648"/>
      <c r="H159" s="606"/>
      <c r="I159" s="608"/>
      <c r="J159" s="610"/>
      <c r="K159" s="611"/>
      <c r="L159" s="612"/>
      <c r="M159" s="626"/>
      <c r="N159" s="623"/>
      <c r="O159" s="752"/>
      <c r="P159" s="753"/>
      <c r="Q159" s="595"/>
      <c r="R159" s="629"/>
      <c r="S159" s="208"/>
    </row>
    <row r="160" spans="1:24" x14ac:dyDescent="0.2">
      <c r="A160" s="388">
        <v>1901023</v>
      </c>
      <c r="B160" s="389" t="s">
        <v>237</v>
      </c>
      <c r="C160" s="390">
        <f>[4]B!C2470</f>
        <v>50</v>
      </c>
      <c r="D160" s="390">
        <f>[4]B!D2470</f>
        <v>50</v>
      </c>
      <c r="E160" s="391">
        <f>[4]B!E2470</f>
        <v>50</v>
      </c>
      <c r="F160" s="391">
        <f>[4]B!F2470</f>
        <v>0</v>
      </c>
      <c r="G160" s="391">
        <f>[4]B!G2470</f>
        <v>0</v>
      </c>
      <c r="H160" s="392">
        <f>[4]B!AA2470</f>
        <v>50</v>
      </c>
      <c r="I160" s="392">
        <f>[4]B!AB2470</f>
        <v>0</v>
      </c>
      <c r="J160" s="392">
        <f>[4]B!AC2470</f>
        <v>0</v>
      </c>
      <c r="K160" s="392">
        <f>[4]B!AD2470</f>
        <v>0</v>
      </c>
      <c r="L160" s="392">
        <f>[4]B!AE2470</f>
        <v>0</v>
      </c>
      <c r="M160" s="392">
        <f>[4]B!AF2470</f>
        <v>0</v>
      </c>
      <c r="N160" s="392">
        <f>[4]B!AG2470</f>
        <v>0</v>
      </c>
      <c r="O160" s="392">
        <f>[4]B!AH2470</f>
        <v>0</v>
      </c>
      <c r="P160" s="392">
        <f>[4]B!AI2470</f>
        <v>0</v>
      </c>
      <c r="Q160" s="392">
        <f>[4]B!AJ2470</f>
        <v>0</v>
      </c>
      <c r="R160" s="44">
        <f>[4]B!AL2470</f>
        <v>2650000</v>
      </c>
    </row>
    <row r="161" spans="1:22" x14ac:dyDescent="0.2">
      <c r="A161" s="393">
        <v>1901024</v>
      </c>
      <c r="B161" s="394" t="s">
        <v>238</v>
      </c>
      <c r="C161" s="390">
        <f>[4]B!C2471</f>
        <v>0</v>
      </c>
      <c r="D161" s="390">
        <f>[4]B!D2471</f>
        <v>0</v>
      </c>
      <c r="E161" s="391">
        <f>[4]B!E2471</f>
        <v>0</v>
      </c>
      <c r="F161" s="391">
        <f>[4]B!F2471</f>
        <v>0</v>
      </c>
      <c r="G161" s="391">
        <f>[4]B!G2471</f>
        <v>0</v>
      </c>
      <c r="H161" s="392">
        <f>[4]B!AA2471</f>
        <v>0</v>
      </c>
      <c r="I161" s="392">
        <f>[4]B!AB2471</f>
        <v>0</v>
      </c>
      <c r="J161" s="392">
        <f>[4]B!AC2471</f>
        <v>0</v>
      </c>
      <c r="K161" s="392">
        <f>[4]B!AD2471</f>
        <v>0</v>
      </c>
      <c r="L161" s="392">
        <f>[4]B!AE2471</f>
        <v>0</v>
      </c>
      <c r="M161" s="392">
        <f>[4]B!AF2471</f>
        <v>0</v>
      </c>
      <c r="N161" s="392">
        <f>[4]B!AG2471</f>
        <v>0</v>
      </c>
      <c r="O161" s="392">
        <f>[4]B!AH2471</f>
        <v>0</v>
      </c>
      <c r="P161" s="392">
        <f>[4]B!AI2471</f>
        <v>0</v>
      </c>
      <c r="Q161" s="392">
        <f>[4]B!AJ2471</f>
        <v>0</v>
      </c>
      <c r="R161" s="45">
        <f>[4]B!AL2471</f>
        <v>0</v>
      </c>
    </row>
    <row r="162" spans="1:22" x14ac:dyDescent="0.2">
      <c r="A162" s="393">
        <v>1901025</v>
      </c>
      <c r="B162" s="394" t="s">
        <v>239</v>
      </c>
      <c r="C162" s="390">
        <f>[4]B!C2472</f>
        <v>0</v>
      </c>
      <c r="D162" s="390">
        <f>[4]B!D2472</f>
        <v>0</v>
      </c>
      <c r="E162" s="391">
        <f>[4]B!E2472</f>
        <v>0</v>
      </c>
      <c r="F162" s="391">
        <f>[4]B!F2472</f>
        <v>0</v>
      </c>
      <c r="G162" s="391">
        <f>[4]B!G2472</f>
        <v>0</v>
      </c>
      <c r="H162" s="392">
        <f>[4]B!AA2472</f>
        <v>0</v>
      </c>
      <c r="I162" s="392">
        <f>[4]B!AB2472</f>
        <v>0</v>
      </c>
      <c r="J162" s="392">
        <f>[4]B!AC2472</f>
        <v>0</v>
      </c>
      <c r="K162" s="392">
        <f>[4]B!AD2472</f>
        <v>0</v>
      </c>
      <c r="L162" s="392">
        <f>[4]B!AE2472</f>
        <v>0</v>
      </c>
      <c r="M162" s="392">
        <f>[4]B!AF2472</f>
        <v>0</v>
      </c>
      <c r="N162" s="392">
        <f>[4]B!AG2472</f>
        <v>0</v>
      </c>
      <c r="O162" s="392">
        <f>[4]B!AH2472</f>
        <v>0</v>
      </c>
      <c r="P162" s="392">
        <f>[4]B!AI2472</f>
        <v>0</v>
      </c>
      <c r="Q162" s="392">
        <f>[4]B!AJ2472</f>
        <v>0</v>
      </c>
      <c r="R162" s="45">
        <f>[4]B!AL2472</f>
        <v>0</v>
      </c>
    </row>
    <row r="163" spans="1:22" x14ac:dyDescent="0.2">
      <c r="A163" s="393">
        <v>1901026</v>
      </c>
      <c r="B163" s="394" t="s">
        <v>240</v>
      </c>
      <c r="C163" s="390">
        <f>[4]B!C2473</f>
        <v>0</v>
      </c>
      <c r="D163" s="390">
        <f>[4]B!D2473</f>
        <v>0</v>
      </c>
      <c r="E163" s="391">
        <f>[4]B!E2473</f>
        <v>0</v>
      </c>
      <c r="F163" s="391">
        <f>[4]B!F2473</f>
        <v>0</v>
      </c>
      <c r="G163" s="391">
        <f>[4]B!G2473</f>
        <v>0</v>
      </c>
      <c r="H163" s="392">
        <f>[4]B!AA2473</f>
        <v>0</v>
      </c>
      <c r="I163" s="392">
        <f>[4]B!AB2473</f>
        <v>0</v>
      </c>
      <c r="J163" s="392">
        <f>[4]B!AC2473</f>
        <v>0</v>
      </c>
      <c r="K163" s="392">
        <f>[4]B!AD2473</f>
        <v>0</v>
      </c>
      <c r="L163" s="392">
        <f>[4]B!AE2473</f>
        <v>0</v>
      </c>
      <c r="M163" s="392">
        <f>[4]B!AF2473</f>
        <v>0</v>
      </c>
      <c r="N163" s="392">
        <f>[4]B!AG2473</f>
        <v>0</v>
      </c>
      <c r="O163" s="392">
        <f>[4]B!AH2473</f>
        <v>0</v>
      </c>
      <c r="P163" s="392">
        <f>[4]B!AI2473</f>
        <v>0</v>
      </c>
      <c r="Q163" s="392">
        <f>[4]B!AJ2473</f>
        <v>0</v>
      </c>
      <c r="R163" s="45">
        <f>[4]B!AL2473</f>
        <v>0</v>
      </c>
    </row>
    <row r="164" spans="1:22" x14ac:dyDescent="0.2">
      <c r="A164" s="393">
        <v>1901126</v>
      </c>
      <c r="B164" s="394" t="s">
        <v>241</v>
      </c>
      <c r="C164" s="390">
        <f>[4]B!C2474</f>
        <v>0</v>
      </c>
      <c r="D164" s="390">
        <f>[4]B!D2474</f>
        <v>0</v>
      </c>
      <c r="E164" s="391">
        <f>[4]B!E2474</f>
        <v>0</v>
      </c>
      <c r="F164" s="391">
        <f>[4]B!F2474</f>
        <v>0</v>
      </c>
      <c r="G164" s="391">
        <f>[4]B!G2474</f>
        <v>0</v>
      </c>
      <c r="H164" s="392">
        <f>[4]B!AA2474</f>
        <v>0</v>
      </c>
      <c r="I164" s="392">
        <f>[4]B!AB2474</f>
        <v>0</v>
      </c>
      <c r="J164" s="392">
        <f>[4]B!AC2474</f>
        <v>0</v>
      </c>
      <c r="K164" s="392">
        <f>[4]B!AD2474</f>
        <v>0</v>
      </c>
      <c r="L164" s="392">
        <f>[4]B!AE2474</f>
        <v>0</v>
      </c>
      <c r="M164" s="392">
        <f>[4]B!AF2474</f>
        <v>0</v>
      </c>
      <c r="N164" s="392">
        <f>[4]B!AG2474</f>
        <v>0</v>
      </c>
      <c r="O164" s="392">
        <f>[4]B!AH2474</f>
        <v>0</v>
      </c>
      <c r="P164" s="392">
        <f>[4]B!AI2474</f>
        <v>0</v>
      </c>
      <c r="Q164" s="392">
        <f>[4]B!AJ2474</f>
        <v>0</v>
      </c>
      <c r="R164" s="45">
        <f>[4]B!AL2474</f>
        <v>0</v>
      </c>
    </row>
    <row r="165" spans="1:22" x14ac:dyDescent="0.2">
      <c r="A165" s="393">
        <v>1901027</v>
      </c>
      <c r="B165" s="394" t="s">
        <v>242</v>
      </c>
      <c r="C165" s="390">
        <f>[4]B!C2475</f>
        <v>0</v>
      </c>
      <c r="D165" s="390">
        <f>[4]B!D2475</f>
        <v>0</v>
      </c>
      <c r="E165" s="391">
        <f>[4]B!E2475</f>
        <v>0</v>
      </c>
      <c r="F165" s="391">
        <f>[4]B!F2475</f>
        <v>0</v>
      </c>
      <c r="G165" s="391">
        <f>[4]B!G2475</f>
        <v>0</v>
      </c>
      <c r="H165" s="392">
        <f>[4]B!AA2475</f>
        <v>0</v>
      </c>
      <c r="I165" s="392">
        <f>[4]B!AB2475</f>
        <v>0</v>
      </c>
      <c r="J165" s="392">
        <f>[4]B!AC2475</f>
        <v>0</v>
      </c>
      <c r="K165" s="392">
        <f>[4]B!AD2475</f>
        <v>0</v>
      </c>
      <c r="L165" s="392">
        <f>[4]B!AE2475</f>
        <v>0</v>
      </c>
      <c r="M165" s="392">
        <f>[4]B!AF2475</f>
        <v>0</v>
      </c>
      <c r="N165" s="392">
        <f>[4]B!AG2475</f>
        <v>0</v>
      </c>
      <c r="O165" s="392">
        <f>[4]B!AH2475</f>
        <v>0</v>
      </c>
      <c r="P165" s="392">
        <f>[4]B!AI2475</f>
        <v>0</v>
      </c>
      <c r="Q165" s="392">
        <f>[4]B!AJ2475</f>
        <v>0</v>
      </c>
      <c r="R165" s="45">
        <f>[4]B!AL2475</f>
        <v>0</v>
      </c>
    </row>
    <row r="166" spans="1:22" x14ac:dyDescent="0.2">
      <c r="A166" s="393">
        <v>1901028</v>
      </c>
      <c r="B166" s="394" t="s">
        <v>243</v>
      </c>
      <c r="C166" s="390">
        <f>[4]B!C2476</f>
        <v>0</v>
      </c>
      <c r="D166" s="390">
        <f>[4]B!D2476</f>
        <v>0</v>
      </c>
      <c r="E166" s="391">
        <f>[4]B!E2476</f>
        <v>0</v>
      </c>
      <c r="F166" s="391">
        <f>[4]B!F2476</f>
        <v>0</v>
      </c>
      <c r="G166" s="391">
        <f>[4]B!G2476</f>
        <v>0</v>
      </c>
      <c r="H166" s="392">
        <f>[4]B!AA2476</f>
        <v>0</v>
      </c>
      <c r="I166" s="392">
        <f>[4]B!AB2476</f>
        <v>0</v>
      </c>
      <c r="J166" s="392">
        <f>[4]B!AC2476</f>
        <v>0</v>
      </c>
      <c r="K166" s="392">
        <f>[4]B!AD2476</f>
        <v>0</v>
      </c>
      <c r="L166" s="392">
        <f>[4]B!AE2476</f>
        <v>0</v>
      </c>
      <c r="M166" s="392">
        <f>[4]B!AF2476</f>
        <v>0</v>
      </c>
      <c r="N166" s="392">
        <f>[4]B!AG2476</f>
        <v>0</v>
      </c>
      <c r="O166" s="392">
        <f>[4]B!AH2476</f>
        <v>0</v>
      </c>
      <c r="P166" s="392">
        <f>[4]B!AI2476</f>
        <v>0</v>
      </c>
      <c r="Q166" s="392">
        <f>[4]B!AJ2476</f>
        <v>0</v>
      </c>
      <c r="R166" s="45">
        <f>[4]B!AL2476</f>
        <v>0</v>
      </c>
    </row>
    <row r="167" spans="1:22" x14ac:dyDescent="0.2">
      <c r="A167" s="395">
        <v>1901029</v>
      </c>
      <c r="B167" s="396" t="s">
        <v>244</v>
      </c>
      <c r="C167" s="390">
        <f>[4]B!C2477</f>
        <v>0</v>
      </c>
      <c r="D167" s="390">
        <f>[4]B!D2477</f>
        <v>0</v>
      </c>
      <c r="E167" s="391">
        <f>[4]B!E2477</f>
        <v>0</v>
      </c>
      <c r="F167" s="391">
        <f>[4]B!F2477</f>
        <v>0</v>
      </c>
      <c r="G167" s="391">
        <f>[4]B!G2477</f>
        <v>0</v>
      </c>
      <c r="H167" s="392">
        <f>[4]B!AA2477</f>
        <v>0</v>
      </c>
      <c r="I167" s="392">
        <f>[4]B!AB2477</f>
        <v>0</v>
      </c>
      <c r="J167" s="392">
        <f>[4]B!AC2477</f>
        <v>0</v>
      </c>
      <c r="K167" s="392">
        <f>[4]B!AD2477</f>
        <v>0</v>
      </c>
      <c r="L167" s="392">
        <f>[4]B!AE2477</f>
        <v>0</v>
      </c>
      <c r="M167" s="392">
        <f>[4]B!AF2477</f>
        <v>0</v>
      </c>
      <c r="N167" s="392">
        <f>[4]B!AG2477</f>
        <v>0</v>
      </c>
      <c r="O167" s="392">
        <f>[4]B!AH2477</f>
        <v>0</v>
      </c>
      <c r="P167" s="392">
        <f>[4]B!AI2477</f>
        <v>0</v>
      </c>
      <c r="Q167" s="392">
        <f>[4]B!AJ2477</f>
        <v>0</v>
      </c>
      <c r="R167" s="45">
        <f>[4]B!AL2477</f>
        <v>0</v>
      </c>
    </row>
    <row r="168" spans="1:22" x14ac:dyDescent="0.2">
      <c r="A168" s="395">
        <v>1901031</v>
      </c>
      <c r="B168" s="396" t="s">
        <v>245</v>
      </c>
      <c r="C168" s="390">
        <f>[4]B!C2478</f>
        <v>0</v>
      </c>
      <c r="D168" s="390">
        <f>[4]B!D2478</f>
        <v>0</v>
      </c>
      <c r="E168" s="391">
        <f>[4]B!E2478</f>
        <v>0</v>
      </c>
      <c r="F168" s="391">
        <f>[4]B!F2478</f>
        <v>0</v>
      </c>
      <c r="G168" s="391">
        <f>[4]B!G2478</f>
        <v>0</v>
      </c>
      <c r="H168" s="392">
        <f>[4]B!AA2478</f>
        <v>0</v>
      </c>
      <c r="I168" s="392">
        <f>[4]B!AB2478</f>
        <v>0</v>
      </c>
      <c r="J168" s="392">
        <f>[4]B!AC2478</f>
        <v>0</v>
      </c>
      <c r="K168" s="392">
        <f>[4]B!AD2478</f>
        <v>0</v>
      </c>
      <c r="L168" s="392">
        <f>[4]B!AE2478</f>
        <v>0</v>
      </c>
      <c r="M168" s="392">
        <f>[4]B!AF2478</f>
        <v>0</v>
      </c>
      <c r="N168" s="392">
        <f>[4]B!AG2478</f>
        <v>0</v>
      </c>
      <c r="O168" s="392">
        <f>[4]B!AH2478</f>
        <v>0</v>
      </c>
      <c r="P168" s="392">
        <f>[4]B!AI2478</f>
        <v>0</v>
      </c>
      <c r="Q168" s="392">
        <f>[4]B!AJ2478</f>
        <v>0</v>
      </c>
      <c r="R168" s="45">
        <f>[4]B!AL2478</f>
        <v>0</v>
      </c>
    </row>
    <row r="169" spans="1:22" x14ac:dyDescent="0.2">
      <c r="A169" s="395" t="s">
        <v>246</v>
      </c>
      <c r="B169" s="396" t="s">
        <v>247</v>
      </c>
      <c r="C169" s="390">
        <f>[4]B!C2479</f>
        <v>0</v>
      </c>
      <c r="D169" s="390">
        <f>[4]B!D2479</f>
        <v>0</v>
      </c>
      <c r="E169" s="391">
        <f>[4]B!E2479</f>
        <v>0</v>
      </c>
      <c r="F169" s="391">
        <f>[4]B!F2479</f>
        <v>0</v>
      </c>
      <c r="G169" s="391">
        <f>[4]B!G2479</f>
        <v>0</v>
      </c>
      <c r="H169" s="392">
        <f>[4]B!AA2479</f>
        <v>0</v>
      </c>
      <c r="I169" s="392">
        <f>[4]B!AB2479</f>
        <v>0</v>
      </c>
      <c r="J169" s="392">
        <f>[4]B!AC2479</f>
        <v>0</v>
      </c>
      <c r="K169" s="392">
        <f>[4]B!AD2479</f>
        <v>0</v>
      </c>
      <c r="L169" s="392">
        <f>[4]B!AE2479</f>
        <v>0</v>
      </c>
      <c r="M169" s="392">
        <f>[4]B!AF2479</f>
        <v>0</v>
      </c>
      <c r="N169" s="392">
        <f>[4]B!AG2479</f>
        <v>0</v>
      </c>
      <c r="O169" s="392">
        <f>[4]B!AH2479</f>
        <v>0</v>
      </c>
      <c r="P169" s="392">
        <f>[4]B!AI2479</f>
        <v>0</v>
      </c>
      <c r="Q169" s="392">
        <f>[4]B!AJ2479</f>
        <v>0</v>
      </c>
      <c r="R169" s="45">
        <f>[4]B!AL2479</f>
        <v>0</v>
      </c>
    </row>
    <row r="170" spans="1:22" x14ac:dyDescent="0.2">
      <c r="A170" s="397">
        <v>1901033</v>
      </c>
      <c r="B170" s="398" t="s">
        <v>248</v>
      </c>
      <c r="C170" s="390">
        <f>[4]B!C2480</f>
        <v>0</v>
      </c>
      <c r="D170" s="390">
        <f>[4]B!D2480</f>
        <v>0</v>
      </c>
      <c r="E170" s="391">
        <f>[4]B!E2480</f>
        <v>0</v>
      </c>
      <c r="F170" s="391">
        <f>[4]B!F2480</f>
        <v>0</v>
      </c>
      <c r="G170" s="391">
        <f>[4]B!G2480</f>
        <v>0</v>
      </c>
      <c r="H170" s="392">
        <f>[4]B!AA2480</f>
        <v>0</v>
      </c>
      <c r="I170" s="392">
        <f>[4]B!AB2480</f>
        <v>0</v>
      </c>
      <c r="J170" s="392">
        <f>[4]B!AC2480</f>
        <v>0</v>
      </c>
      <c r="K170" s="392">
        <f>[4]B!AD2480</f>
        <v>0</v>
      </c>
      <c r="L170" s="392">
        <f>[4]B!AE2480</f>
        <v>0</v>
      </c>
      <c r="M170" s="392">
        <f>[4]B!AF2480</f>
        <v>0</v>
      </c>
      <c r="N170" s="392">
        <f>[4]B!AG2480</f>
        <v>0</v>
      </c>
      <c r="O170" s="392">
        <f>[4]B!AH2480</f>
        <v>0</v>
      </c>
      <c r="P170" s="392">
        <f>[4]B!AI2480</f>
        <v>0</v>
      </c>
      <c r="Q170" s="392">
        <f>[4]B!AJ2480</f>
        <v>0</v>
      </c>
      <c r="R170" s="234">
        <f>[4]B!AL2480</f>
        <v>0</v>
      </c>
    </row>
    <row r="171" spans="1:22" s="154" customFormat="1" x14ac:dyDescent="0.2">
      <c r="A171" s="662" t="s">
        <v>157</v>
      </c>
      <c r="B171" s="663"/>
      <c r="C171" s="399">
        <f>SUM(C160:C170)</f>
        <v>50</v>
      </c>
      <c r="D171" s="399">
        <f t="shared" ref="D171:Q171" si="5">SUM(D160:D170)</f>
        <v>50</v>
      </c>
      <c r="E171" s="399">
        <f t="shared" si="5"/>
        <v>50</v>
      </c>
      <c r="F171" s="399">
        <f t="shared" si="5"/>
        <v>0</v>
      </c>
      <c r="G171" s="399">
        <f t="shared" si="5"/>
        <v>0</v>
      </c>
      <c r="H171" s="399">
        <f t="shared" si="5"/>
        <v>50</v>
      </c>
      <c r="I171" s="399">
        <f t="shared" si="5"/>
        <v>0</v>
      </c>
      <c r="J171" s="399">
        <f t="shared" si="5"/>
        <v>0</v>
      </c>
      <c r="K171" s="399">
        <f t="shared" si="5"/>
        <v>0</v>
      </c>
      <c r="L171" s="399">
        <f t="shared" si="5"/>
        <v>0</v>
      </c>
      <c r="M171" s="399">
        <f t="shared" si="5"/>
        <v>0</v>
      </c>
      <c r="N171" s="399">
        <f t="shared" si="5"/>
        <v>0</v>
      </c>
      <c r="O171" s="399">
        <f t="shared" si="5"/>
        <v>0</v>
      </c>
      <c r="P171" s="399">
        <f t="shared" si="5"/>
        <v>0</v>
      </c>
      <c r="Q171" s="399">
        <f t="shared" si="5"/>
        <v>0</v>
      </c>
      <c r="R171" s="399">
        <f>SUM(R160:R170)</f>
        <v>2650000</v>
      </c>
      <c r="S171" s="5"/>
      <c r="T171" s="5"/>
    </row>
    <row r="172" spans="1:22" x14ac:dyDescent="0.2">
      <c r="A172" s="754" t="s">
        <v>249</v>
      </c>
      <c r="B172" s="754"/>
      <c r="C172" s="236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238"/>
      <c r="O172" s="383"/>
      <c r="P172" s="383"/>
      <c r="R172" s="239"/>
    </row>
    <row r="173" spans="1:22" ht="14.25" customHeight="1" x14ac:dyDescent="0.2">
      <c r="A173" s="575" t="s">
        <v>250</v>
      </c>
      <c r="B173" s="650"/>
      <c r="C173" s="653" t="s">
        <v>5</v>
      </c>
      <c r="D173" s="599" t="s">
        <v>175</v>
      </c>
      <c r="E173" s="657" t="s">
        <v>251</v>
      </c>
      <c r="F173" s="657"/>
      <c r="G173" s="657"/>
      <c r="H173" s="657"/>
      <c r="I173" s="657"/>
      <c r="J173" s="658"/>
      <c r="K173" s="659" t="s">
        <v>252</v>
      </c>
      <c r="L173" s="669" t="s">
        <v>170</v>
      </c>
      <c r="M173" s="670"/>
      <c r="N173" s="671"/>
      <c r="O173" s="621" t="s">
        <v>171</v>
      </c>
      <c r="P173" s="755" t="s">
        <v>172</v>
      </c>
      <c r="Q173" s="756"/>
      <c r="R173" s="593" t="s">
        <v>173</v>
      </c>
      <c r="S173" s="596" t="s">
        <v>253</v>
      </c>
      <c r="T173" s="596" t="s">
        <v>254</v>
      </c>
      <c r="U173" s="596" t="s">
        <v>255</v>
      </c>
      <c r="V173" s="596" t="s">
        <v>7</v>
      </c>
    </row>
    <row r="174" spans="1:22" x14ac:dyDescent="0.2">
      <c r="A174" s="577"/>
      <c r="B174" s="651"/>
      <c r="C174" s="654"/>
      <c r="D174" s="656"/>
      <c r="E174" s="666" t="s">
        <v>256</v>
      </c>
      <c r="F174" s="667"/>
      <c r="G174" s="667"/>
      <c r="H174" s="667" t="s">
        <v>257</v>
      </c>
      <c r="I174" s="667"/>
      <c r="J174" s="667"/>
      <c r="K174" s="660"/>
      <c r="L174" s="672"/>
      <c r="M174" s="673"/>
      <c r="N174" s="674"/>
      <c r="O174" s="622"/>
      <c r="P174" s="757"/>
      <c r="Q174" s="758"/>
      <c r="R174" s="594"/>
      <c r="S174" s="597"/>
      <c r="T174" s="597"/>
      <c r="U174" s="597"/>
      <c r="V174" s="597"/>
    </row>
    <row r="175" spans="1:22" ht="38.25" x14ac:dyDescent="0.2">
      <c r="A175" s="579"/>
      <c r="B175" s="652"/>
      <c r="C175" s="655"/>
      <c r="D175" s="600"/>
      <c r="E175" s="240" t="s">
        <v>186</v>
      </c>
      <c r="F175" s="241" t="s">
        <v>187</v>
      </c>
      <c r="G175" s="538" t="s">
        <v>236</v>
      </c>
      <c r="H175" s="240" t="s">
        <v>186</v>
      </c>
      <c r="I175" s="241" t="s">
        <v>187</v>
      </c>
      <c r="J175" s="538" t="s">
        <v>236</v>
      </c>
      <c r="K175" s="661"/>
      <c r="L175" s="531" t="s">
        <v>181</v>
      </c>
      <c r="M175" s="532" t="s">
        <v>182</v>
      </c>
      <c r="N175" s="533" t="s">
        <v>183</v>
      </c>
      <c r="O175" s="623"/>
      <c r="P175" s="541" t="s">
        <v>184</v>
      </c>
      <c r="Q175" s="542" t="s">
        <v>185</v>
      </c>
      <c r="R175" s="595"/>
      <c r="S175" s="665"/>
      <c r="T175" s="665"/>
      <c r="U175" s="665"/>
      <c r="V175" s="665"/>
    </row>
    <row r="176" spans="1:22" x14ac:dyDescent="0.2">
      <c r="A176" s="248" t="s">
        <v>258</v>
      </c>
      <c r="B176" s="249" t="s">
        <v>259</v>
      </c>
      <c r="C176" s="250">
        <f>[4]B!$C$1412</f>
        <v>0</v>
      </c>
      <c r="D176" s="401">
        <f>[4]B!H1412</f>
        <v>0</v>
      </c>
      <c r="E176" s="402">
        <f>[4]B!I1412</f>
        <v>0</v>
      </c>
      <c r="F176" s="402">
        <f>[4]B!J1412</f>
        <v>0</v>
      </c>
      <c r="G176" s="402">
        <f>[4]B!K1412</f>
        <v>0</v>
      </c>
      <c r="H176" s="402">
        <f>[4]B!L1412</f>
        <v>0</v>
      </c>
      <c r="I176" s="402">
        <f>[4]B!M1412</f>
        <v>0</v>
      </c>
      <c r="J176" s="402">
        <f>[4]B!N1412</f>
        <v>0</v>
      </c>
      <c r="K176" s="403"/>
      <c r="L176" s="402">
        <f>[4]B!AD1412</f>
        <v>0</v>
      </c>
      <c r="M176" s="402">
        <f>[4]B!AE1412</f>
        <v>0</v>
      </c>
      <c r="N176" s="402">
        <f>[4]B!AF1412</f>
        <v>0</v>
      </c>
      <c r="O176" s="402">
        <f>[4]B!AG1412</f>
        <v>0</v>
      </c>
      <c r="P176" s="402">
        <f>[4]B!AH1412</f>
        <v>0</v>
      </c>
      <c r="Q176" s="402">
        <f>[4]B!AI1412</f>
        <v>0</v>
      </c>
      <c r="R176" s="402">
        <f>[4]B!AJ1412</f>
        <v>0</v>
      </c>
      <c r="S176" s="17">
        <f>[4]B!$I$1412</f>
        <v>0</v>
      </c>
      <c r="T176" s="17">
        <f>[4]B!$L$1412</f>
        <v>0</v>
      </c>
      <c r="U176" s="253"/>
      <c r="V176" s="144">
        <f>[4]B!AL1412</f>
        <v>0</v>
      </c>
    </row>
    <row r="177" spans="1:22" x14ac:dyDescent="0.2">
      <c r="A177" s="254" t="s">
        <v>260</v>
      </c>
      <c r="B177" s="255" t="s">
        <v>261</v>
      </c>
      <c r="C177" s="401">
        <f>[4]B!C1547</f>
        <v>91</v>
      </c>
      <c r="D177" s="401">
        <f>[4]B!H1547</f>
        <v>75</v>
      </c>
      <c r="E177" s="404">
        <f>[4]B!I1547</f>
        <v>67</v>
      </c>
      <c r="F177" s="404">
        <f>[4]B!J1547</f>
        <v>8</v>
      </c>
      <c r="G177" s="404">
        <f>[4]B!K1547</f>
        <v>1</v>
      </c>
      <c r="H177" s="404">
        <f>[4]B!L1547</f>
        <v>15</v>
      </c>
      <c r="I177" s="404">
        <f>[4]B!M1547</f>
        <v>0</v>
      </c>
      <c r="J177" s="404">
        <f>[4]B!N1547</f>
        <v>0</v>
      </c>
      <c r="K177" s="404">
        <v>33</v>
      </c>
      <c r="L177" s="404">
        <f>[4]B!AD1547</f>
        <v>0</v>
      </c>
      <c r="M177" s="404">
        <f>[4]B!AE1547</f>
        <v>53</v>
      </c>
      <c r="N177" s="404">
        <f>[4]B!AF1547</f>
        <v>0</v>
      </c>
      <c r="O177" s="404">
        <f>[4]B!AG1547</f>
        <v>0</v>
      </c>
      <c r="P177" s="404">
        <f>[4]B!AH1547</f>
        <v>0</v>
      </c>
      <c r="Q177" s="404">
        <f>[4]B!AI1547</f>
        <v>0</v>
      </c>
      <c r="R177" s="404">
        <f>[4]B!AJ1547</f>
        <v>0</v>
      </c>
      <c r="S177" s="17">
        <f>[4]B!$I$1547</f>
        <v>67</v>
      </c>
      <c r="T177" s="17">
        <f>[4]B!$L$1547</f>
        <v>15</v>
      </c>
      <c r="U177" s="253"/>
      <c r="V177" s="144">
        <f>[4]B!$AL$1547</f>
        <v>27258525</v>
      </c>
    </row>
    <row r="178" spans="1:22" x14ac:dyDescent="0.2">
      <c r="A178" s="254" t="s">
        <v>193</v>
      </c>
      <c r="B178" s="255" t="s">
        <v>262</v>
      </c>
      <c r="C178" s="401">
        <f>[4]B!C1728</f>
        <v>70</v>
      </c>
      <c r="D178" s="401">
        <f>[4]B!H1728</f>
        <v>50</v>
      </c>
      <c r="E178" s="404">
        <f>[4]B!I1728</f>
        <v>32</v>
      </c>
      <c r="F178" s="404">
        <f>[4]B!J1728</f>
        <v>18</v>
      </c>
      <c r="G178" s="404">
        <f>[4]B!K1728</f>
        <v>5</v>
      </c>
      <c r="H178" s="404">
        <f>[4]B!L1728</f>
        <v>8</v>
      </c>
      <c r="I178" s="404">
        <f>[4]B!M1728</f>
        <v>4</v>
      </c>
      <c r="J178" s="404">
        <f>[4]B!N1728</f>
        <v>3</v>
      </c>
      <c r="K178" s="404">
        <v>25</v>
      </c>
      <c r="L178" s="404">
        <f>[4]B!AD1728</f>
        <v>0</v>
      </c>
      <c r="M178" s="404">
        <f>[4]B!AE1728</f>
        <v>0</v>
      </c>
      <c r="N178" s="404">
        <f>[4]B!AF1728</f>
        <v>0</v>
      </c>
      <c r="O178" s="404">
        <f>[4]B!AG1728</f>
        <v>0</v>
      </c>
      <c r="P178" s="404">
        <f>[4]B!AH1728</f>
        <v>0</v>
      </c>
      <c r="Q178" s="404">
        <f>[4]B!AI1728</f>
        <v>0</v>
      </c>
      <c r="R178" s="404">
        <f>[4]B!AJ1728</f>
        <v>0</v>
      </c>
      <c r="S178" s="17">
        <f>[4]B!$I$1728</f>
        <v>32</v>
      </c>
      <c r="T178" s="17">
        <f>[4]B!$L$1728</f>
        <v>8</v>
      </c>
      <c r="U178" s="253"/>
      <c r="V178" s="144">
        <f>[4]B!AL1728</f>
        <v>4473710</v>
      </c>
    </row>
    <row r="179" spans="1:22" x14ac:dyDescent="0.2">
      <c r="A179" s="254" t="s">
        <v>195</v>
      </c>
      <c r="B179" s="255" t="s">
        <v>263</v>
      </c>
      <c r="C179" s="401">
        <f>[4]B!C1792</f>
        <v>18</v>
      </c>
      <c r="D179" s="401">
        <f>[4]B!H1792</f>
        <v>10</v>
      </c>
      <c r="E179" s="404">
        <f>[4]B!I1792</f>
        <v>8</v>
      </c>
      <c r="F179" s="404">
        <f>[4]B!J1792</f>
        <v>2</v>
      </c>
      <c r="G179" s="404">
        <f>[4]B!K1792</f>
        <v>1</v>
      </c>
      <c r="H179" s="404">
        <f>[4]B!L1792</f>
        <v>4</v>
      </c>
      <c r="I179" s="404">
        <f>[4]B!M1792</f>
        <v>2</v>
      </c>
      <c r="J179" s="404">
        <f>[4]B!N1792</f>
        <v>1</v>
      </c>
      <c r="K179" s="404">
        <v>5</v>
      </c>
      <c r="L179" s="404">
        <f>[4]B!AD1792</f>
        <v>0</v>
      </c>
      <c r="M179" s="404">
        <f>[4]B!AE1792</f>
        <v>0</v>
      </c>
      <c r="N179" s="404">
        <f>[4]B!AF1792</f>
        <v>0</v>
      </c>
      <c r="O179" s="404">
        <f>[4]B!AG1792</f>
        <v>0</v>
      </c>
      <c r="P179" s="404">
        <f>[4]B!AH1792</f>
        <v>0</v>
      </c>
      <c r="Q179" s="404">
        <f>[4]B!AI1792</f>
        <v>0</v>
      </c>
      <c r="R179" s="404">
        <f>[4]B!AJ1792</f>
        <v>0</v>
      </c>
      <c r="S179" s="17">
        <f>[4]B!$I$1792</f>
        <v>8</v>
      </c>
      <c r="T179" s="17">
        <f>[4]B!$L$1792</f>
        <v>4</v>
      </c>
      <c r="U179" s="253"/>
      <c r="V179" s="144">
        <f>[4]B!AL1792</f>
        <v>1516850</v>
      </c>
    </row>
    <row r="180" spans="1:22" x14ac:dyDescent="0.2">
      <c r="A180" s="254" t="s">
        <v>197</v>
      </c>
      <c r="B180" s="255" t="s">
        <v>264</v>
      </c>
      <c r="C180" s="401">
        <f>[4]B!C1866</f>
        <v>52</v>
      </c>
      <c r="D180" s="401">
        <f>[4]B!H1866</f>
        <v>35</v>
      </c>
      <c r="E180" s="404">
        <f>[4]B!I1866</f>
        <v>35</v>
      </c>
      <c r="F180" s="404">
        <f>[4]B!J1866</f>
        <v>0</v>
      </c>
      <c r="G180" s="404">
        <f>[4]B!K1866</f>
        <v>0</v>
      </c>
      <c r="H180" s="404">
        <f>[4]B!L1866</f>
        <v>17</v>
      </c>
      <c r="I180" s="404">
        <f>[4]B!M1866</f>
        <v>0</v>
      </c>
      <c r="J180" s="404">
        <f>[4]B!N1866</f>
        <v>0</v>
      </c>
      <c r="K180" s="404">
        <v>42</v>
      </c>
      <c r="L180" s="404">
        <f>[4]B!AD1866</f>
        <v>0</v>
      </c>
      <c r="M180" s="404">
        <f>[4]B!AE1866</f>
        <v>0</v>
      </c>
      <c r="N180" s="404">
        <f>[4]B!AF1866</f>
        <v>0</v>
      </c>
      <c r="O180" s="404">
        <f>[4]B!AG1866</f>
        <v>0</v>
      </c>
      <c r="P180" s="404">
        <f>[4]B!AH1866</f>
        <v>0</v>
      </c>
      <c r="Q180" s="404">
        <f>[4]B!AI1866</f>
        <v>0</v>
      </c>
      <c r="R180" s="404">
        <f>[4]B!AJ1866</f>
        <v>0</v>
      </c>
      <c r="S180" s="17">
        <f>[4]B!$I$1866</f>
        <v>35</v>
      </c>
      <c r="T180" s="17">
        <f>[4]B!$L$1866</f>
        <v>17</v>
      </c>
      <c r="U180" s="253"/>
      <c r="V180" s="144">
        <f>[4]B!AL1866</f>
        <v>3355075</v>
      </c>
    </row>
    <row r="181" spans="1:22" x14ac:dyDescent="0.2">
      <c r="A181" s="254" t="s">
        <v>265</v>
      </c>
      <c r="B181" s="255" t="s">
        <v>266</v>
      </c>
      <c r="C181" s="401">
        <f>[4]B!C1909</f>
        <v>55</v>
      </c>
      <c r="D181" s="401">
        <f>[4]B!H1909</f>
        <v>49</v>
      </c>
      <c r="E181" s="404">
        <f>[4]B!I1909</f>
        <v>45</v>
      </c>
      <c r="F181" s="404">
        <f>[4]B!J1909</f>
        <v>4</v>
      </c>
      <c r="G181" s="404">
        <f>[4]B!K1909</f>
        <v>0</v>
      </c>
      <c r="H181" s="404">
        <f>[4]B!L1909</f>
        <v>6</v>
      </c>
      <c r="I181" s="404">
        <f>[4]B!M1909</f>
        <v>0</v>
      </c>
      <c r="J181" s="404">
        <f>[4]B!N1909</f>
        <v>0</v>
      </c>
      <c r="K181" s="404">
        <v>55</v>
      </c>
      <c r="L181" s="404">
        <f>[4]B!AD1909</f>
        <v>0</v>
      </c>
      <c r="M181" s="404">
        <f>[4]B!AE1909</f>
        <v>0</v>
      </c>
      <c r="N181" s="404">
        <f>[4]B!AF1909</f>
        <v>0</v>
      </c>
      <c r="O181" s="404">
        <f>[4]B!AG1909</f>
        <v>0</v>
      </c>
      <c r="P181" s="404">
        <f>[4]B!AH1909</f>
        <v>0</v>
      </c>
      <c r="Q181" s="404">
        <f>[4]B!AI1909</f>
        <v>0</v>
      </c>
      <c r="R181" s="404">
        <f>[4]B!AJ1909</f>
        <v>0</v>
      </c>
      <c r="S181" s="17">
        <f>[4]B!$I$1909</f>
        <v>45</v>
      </c>
      <c r="T181" s="17">
        <f>[4]B!$L$1909</f>
        <v>6</v>
      </c>
      <c r="U181" s="253"/>
      <c r="V181" s="144">
        <f>[4]B!AL1909</f>
        <v>3071670</v>
      </c>
    </row>
    <row r="182" spans="1:22" x14ac:dyDescent="0.2">
      <c r="A182" s="254" t="s">
        <v>204</v>
      </c>
      <c r="B182" s="255" t="s">
        <v>267</v>
      </c>
      <c r="C182" s="405">
        <f>[4]B!C2068</f>
        <v>20</v>
      </c>
      <c r="D182" s="405">
        <f>[4]B!H2068</f>
        <v>15</v>
      </c>
      <c r="E182" s="404">
        <f>[4]B!I2068</f>
        <v>12</v>
      </c>
      <c r="F182" s="404">
        <f>[4]B!J2068</f>
        <v>3</v>
      </c>
      <c r="G182" s="404">
        <f>[4]B!K2068</f>
        <v>0</v>
      </c>
      <c r="H182" s="404">
        <f>[4]B!L2068</f>
        <v>3</v>
      </c>
      <c r="I182" s="404">
        <f>[4]B!M2068</f>
        <v>2</v>
      </c>
      <c r="J182" s="404">
        <f>[4]B!N2068</f>
        <v>0</v>
      </c>
      <c r="K182" s="404">
        <v>0</v>
      </c>
      <c r="L182" s="404">
        <f>[4]B!AD2068</f>
        <v>0</v>
      </c>
      <c r="M182" s="404">
        <f>[4]B!AE2068</f>
        <v>0</v>
      </c>
      <c r="N182" s="404">
        <f>[4]B!AF2068</f>
        <v>0</v>
      </c>
      <c r="O182" s="404">
        <f>[4]B!AG2068</f>
        <v>0</v>
      </c>
      <c r="P182" s="404">
        <f>[4]B!AH2068</f>
        <v>0</v>
      </c>
      <c r="Q182" s="404">
        <f>[4]B!AI2068</f>
        <v>0</v>
      </c>
      <c r="R182" s="404">
        <f>[4]B!AJ2068</f>
        <v>0</v>
      </c>
      <c r="S182" s="17">
        <f>[4]B!$I$2068</f>
        <v>12</v>
      </c>
      <c r="T182" s="17">
        <f>[4]B!$L$2068</f>
        <v>3</v>
      </c>
      <c r="U182" s="253"/>
      <c r="V182" s="144">
        <f>[4]B!AL2068</f>
        <v>19505610</v>
      </c>
    </row>
    <row r="183" spans="1:22" x14ac:dyDescent="0.2">
      <c r="A183" s="254" t="s">
        <v>268</v>
      </c>
      <c r="B183" s="255" t="s">
        <v>269</v>
      </c>
      <c r="C183" s="405">
        <f>[4]B!C2170</f>
        <v>17</v>
      </c>
      <c r="D183" s="405">
        <f>[4]B!H2170</f>
        <v>11</v>
      </c>
      <c r="E183" s="404">
        <f>[4]B!I2170</f>
        <v>11</v>
      </c>
      <c r="F183" s="404">
        <f>[4]B!J2170</f>
        <v>0</v>
      </c>
      <c r="G183" s="404">
        <f>[4]B!K2170</f>
        <v>0</v>
      </c>
      <c r="H183" s="404">
        <f>[4]B!L2170</f>
        <v>6</v>
      </c>
      <c r="I183" s="404">
        <f>[4]B!M2170</f>
        <v>0</v>
      </c>
      <c r="J183" s="404">
        <f>[4]B!N2170</f>
        <v>0</v>
      </c>
      <c r="K183" s="404">
        <v>0</v>
      </c>
      <c r="L183" s="404">
        <f>[4]B!AD2170</f>
        <v>0</v>
      </c>
      <c r="M183" s="404">
        <f>[4]B!AE2170</f>
        <v>0</v>
      </c>
      <c r="N183" s="404">
        <f>[4]B!AF2170</f>
        <v>0</v>
      </c>
      <c r="O183" s="404">
        <f>[4]B!AG2170</f>
        <v>0</v>
      </c>
      <c r="P183" s="404">
        <f>[4]B!AH2170</f>
        <v>0</v>
      </c>
      <c r="Q183" s="404">
        <f>[4]B!AI2170</f>
        <v>0</v>
      </c>
      <c r="R183" s="404">
        <f>[4]B!AJ2170</f>
        <v>0</v>
      </c>
      <c r="S183" s="17">
        <f>[4]B!$I$2170</f>
        <v>11</v>
      </c>
      <c r="T183" s="17">
        <f>[4]B!$L$2170</f>
        <v>6</v>
      </c>
      <c r="U183" s="253"/>
      <c r="V183" s="144">
        <f>[4]B!AL2170</f>
        <v>3900495</v>
      </c>
    </row>
    <row r="184" spans="1:22" x14ac:dyDescent="0.2">
      <c r="A184" s="254" t="s">
        <v>270</v>
      </c>
      <c r="B184" s="255" t="s">
        <v>271</v>
      </c>
      <c r="C184" s="405">
        <f>[4]B!C2398</f>
        <v>269</v>
      </c>
      <c r="D184" s="405">
        <f>[4]B!H2398</f>
        <v>213</v>
      </c>
      <c r="E184" s="404">
        <f>[4]B!I2398</f>
        <v>172</v>
      </c>
      <c r="F184" s="404">
        <f>[4]B!J2398</f>
        <v>41</v>
      </c>
      <c r="G184" s="404">
        <f>[4]B!K2398</f>
        <v>3</v>
      </c>
      <c r="H184" s="404">
        <f>[4]B!L2398</f>
        <v>48</v>
      </c>
      <c r="I184" s="404">
        <f>[4]B!M2398</f>
        <v>5</v>
      </c>
      <c r="J184" s="404">
        <f>[4]B!N2398</f>
        <v>0</v>
      </c>
      <c r="K184" s="406"/>
      <c r="L184" s="404">
        <f>[4]B!AD2398</f>
        <v>46</v>
      </c>
      <c r="M184" s="404">
        <f>[4]B!AE2398</f>
        <v>0</v>
      </c>
      <c r="N184" s="404">
        <f>[4]B!AF2398</f>
        <v>0</v>
      </c>
      <c r="O184" s="404">
        <f>[4]B!AG2398</f>
        <v>0</v>
      </c>
      <c r="P184" s="404">
        <f>[4]B!AH2398</f>
        <v>0</v>
      </c>
      <c r="Q184" s="404">
        <f>[4]B!AI2398</f>
        <v>0</v>
      </c>
      <c r="R184" s="404">
        <f>[4]B!AJ2398</f>
        <v>0</v>
      </c>
      <c r="S184" s="17">
        <f>[4]B!$I$2398</f>
        <v>172</v>
      </c>
      <c r="T184" s="17">
        <f>[4]B!$L$2398</f>
        <v>48</v>
      </c>
      <c r="U184" s="253"/>
      <c r="V184" s="144">
        <f>[4]B!AL2398</f>
        <v>59199010</v>
      </c>
    </row>
    <row r="185" spans="1:22" x14ac:dyDescent="0.2">
      <c r="A185" s="254" t="s">
        <v>272</v>
      </c>
      <c r="B185" s="255" t="s">
        <v>273</v>
      </c>
      <c r="C185" s="401">
        <f>[4]B!C2438</f>
        <v>12</v>
      </c>
      <c r="D185" s="401">
        <f>[4]B!H2438</f>
        <v>12</v>
      </c>
      <c r="E185" s="404">
        <f>[4]B!I2438</f>
        <v>6</v>
      </c>
      <c r="F185" s="404">
        <f>[4]B!J2438</f>
        <v>6</v>
      </c>
      <c r="G185" s="404">
        <f>[4]B!K2438</f>
        <v>0</v>
      </c>
      <c r="H185" s="404">
        <f>[4]B!L2438</f>
        <v>0</v>
      </c>
      <c r="I185" s="404">
        <f>[4]B!M2438</f>
        <v>0</v>
      </c>
      <c r="J185" s="404">
        <f>[4]B!N2438</f>
        <v>0</v>
      </c>
      <c r="K185" s="404">
        <v>0</v>
      </c>
      <c r="L185" s="404">
        <f>[4]B!AD2438</f>
        <v>0</v>
      </c>
      <c r="M185" s="404">
        <f>[4]B!AE2438</f>
        <v>0</v>
      </c>
      <c r="N185" s="404">
        <f>[4]B!AF2438</f>
        <v>0</v>
      </c>
      <c r="O185" s="404">
        <f>[4]B!AG2438</f>
        <v>0</v>
      </c>
      <c r="P185" s="404">
        <f>[4]B!AH2438</f>
        <v>0</v>
      </c>
      <c r="Q185" s="404">
        <f>[4]B!AI2438</f>
        <v>0</v>
      </c>
      <c r="R185" s="404">
        <f>[4]B!AJ2438</f>
        <v>0</v>
      </c>
      <c r="S185" s="17">
        <f>[4]B!$I$2438</f>
        <v>6</v>
      </c>
      <c r="T185" s="17">
        <f>[4]B!$L$2438</f>
        <v>0</v>
      </c>
      <c r="U185" s="253"/>
      <c r="V185" s="144">
        <f>[4]B!AL2438</f>
        <v>1542810</v>
      </c>
    </row>
    <row r="186" spans="1:22" x14ac:dyDescent="0.2">
      <c r="A186" s="254" t="s">
        <v>274</v>
      </c>
      <c r="B186" s="255" t="s">
        <v>275</v>
      </c>
      <c r="C186" s="401">
        <f>[4]B!C2561</f>
        <v>96</v>
      </c>
      <c r="D186" s="401">
        <f>[4]B!H2561</f>
        <v>84</v>
      </c>
      <c r="E186" s="404">
        <f>[4]B!I2561</f>
        <v>51</v>
      </c>
      <c r="F186" s="404">
        <f>[4]B!J2561</f>
        <v>33</v>
      </c>
      <c r="G186" s="404">
        <f>[4]B!K2561</f>
        <v>2</v>
      </c>
      <c r="H186" s="404">
        <f>[4]B!L2561</f>
        <v>5</v>
      </c>
      <c r="I186" s="404">
        <f>[4]B!M2561</f>
        <v>5</v>
      </c>
      <c r="J186" s="404">
        <f>[4]B!N2561</f>
        <v>0</v>
      </c>
      <c r="K186" s="402">
        <v>0</v>
      </c>
      <c r="L186" s="404">
        <f>[4]B!AD2561</f>
        <v>0</v>
      </c>
      <c r="M186" s="404">
        <f>[4]B!AE2561</f>
        <v>0</v>
      </c>
      <c r="N186" s="404">
        <f>[4]B!AF2561</f>
        <v>0</v>
      </c>
      <c r="O186" s="404">
        <f>[4]B!AG2561</f>
        <v>0</v>
      </c>
      <c r="P186" s="404">
        <f>[4]B!AH2561</f>
        <v>0</v>
      </c>
      <c r="Q186" s="404">
        <f>[4]B!AI2561</f>
        <v>0</v>
      </c>
      <c r="R186" s="404">
        <f>[4]B!AJ2561</f>
        <v>0</v>
      </c>
      <c r="S186" s="17">
        <f>[4]B!$I$2561</f>
        <v>51</v>
      </c>
      <c r="T186" s="17">
        <f>[4]B!$L$2561</f>
        <v>5</v>
      </c>
      <c r="U186" s="253"/>
      <c r="V186" s="144">
        <f>[4]B!AL2561</f>
        <v>13161245</v>
      </c>
    </row>
    <row r="187" spans="1:22" x14ac:dyDescent="0.2">
      <c r="A187" s="254" t="s">
        <v>276</v>
      </c>
      <c r="B187" s="255" t="s">
        <v>277</v>
      </c>
      <c r="C187" s="401">
        <f>[4]B!C2600</f>
        <v>11</v>
      </c>
      <c r="D187" s="401">
        <f>[4]B!H2600</f>
        <v>11</v>
      </c>
      <c r="E187" s="404">
        <f>[4]B!I2600</f>
        <v>10</v>
      </c>
      <c r="F187" s="404">
        <f>[4]B!J2600</f>
        <v>1</v>
      </c>
      <c r="G187" s="404">
        <f>[4]B!K2600</f>
        <v>0</v>
      </c>
      <c r="H187" s="404">
        <f>[4]B!L2600</f>
        <v>0</v>
      </c>
      <c r="I187" s="404">
        <f>[4]B!M2600</f>
        <v>0</v>
      </c>
      <c r="J187" s="404">
        <f>[4]B!N2600</f>
        <v>0</v>
      </c>
      <c r="K187" s="402">
        <v>1</v>
      </c>
      <c r="L187" s="404">
        <f>[4]B!AD2600</f>
        <v>0</v>
      </c>
      <c r="M187" s="404">
        <f>[4]B!AE2600</f>
        <v>0</v>
      </c>
      <c r="N187" s="404">
        <f>[4]B!AF2600</f>
        <v>0</v>
      </c>
      <c r="O187" s="404">
        <f>[4]B!AG2600</f>
        <v>0</v>
      </c>
      <c r="P187" s="404">
        <f>[4]B!AH2600</f>
        <v>0</v>
      </c>
      <c r="Q187" s="404">
        <f>[4]B!AI2600</f>
        <v>0</v>
      </c>
      <c r="R187" s="404">
        <f>[4]B!AJ2600</f>
        <v>0</v>
      </c>
      <c r="S187" s="17">
        <f>[4]B!$I$2600</f>
        <v>10</v>
      </c>
      <c r="T187" s="17">
        <f>[4]B!$L$2600</f>
        <v>0</v>
      </c>
      <c r="U187" s="253"/>
      <c r="V187" s="144">
        <f>[4]B!AL2600</f>
        <v>2382530</v>
      </c>
    </row>
    <row r="188" spans="1:22" x14ac:dyDescent="0.2">
      <c r="A188" s="254" t="s">
        <v>278</v>
      </c>
      <c r="B188" s="255" t="s">
        <v>279</v>
      </c>
      <c r="C188" s="401">
        <f>[4]B!C2640</f>
        <v>79</v>
      </c>
      <c r="D188" s="401">
        <f>[4]B!H2640</f>
        <v>68</v>
      </c>
      <c r="E188" s="404">
        <f>[4]B!I2640</f>
        <v>52</v>
      </c>
      <c r="F188" s="404">
        <f>[4]B!J2640</f>
        <v>16</v>
      </c>
      <c r="G188" s="404">
        <f>[4]B!K2640</f>
        <v>2</v>
      </c>
      <c r="H188" s="404">
        <f>[4]B!L2640</f>
        <v>7</v>
      </c>
      <c r="I188" s="404">
        <f>[4]B!M2640</f>
        <v>2</v>
      </c>
      <c r="J188" s="404">
        <f>[4]B!N2640</f>
        <v>0</v>
      </c>
      <c r="K188" s="402">
        <v>0</v>
      </c>
      <c r="L188" s="404">
        <f>[4]B!AD2640</f>
        <v>8</v>
      </c>
      <c r="M188" s="404">
        <f>[4]B!AE2640</f>
        <v>0</v>
      </c>
      <c r="N188" s="404">
        <f>[4]B!AF2640</f>
        <v>0</v>
      </c>
      <c r="O188" s="404">
        <f>[4]B!AG2640</f>
        <v>0</v>
      </c>
      <c r="P188" s="404">
        <f>[4]B!AH2640</f>
        <v>0</v>
      </c>
      <c r="Q188" s="404">
        <f>[4]B!AI2640</f>
        <v>0</v>
      </c>
      <c r="R188" s="404">
        <f>[4]B!AJ2640</f>
        <v>0</v>
      </c>
      <c r="S188" s="17">
        <f>[4]B!$I$2640</f>
        <v>52</v>
      </c>
      <c r="T188" s="17">
        <f>[4]B!$L$2640</f>
        <v>7</v>
      </c>
      <c r="U188" s="253"/>
      <c r="V188" s="144">
        <f>[4]B!AL2640</f>
        <v>10995615</v>
      </c>
    </row>
    <row r="189" spans="1:22" x14ac:dyDescent="0.2">
      <c r="A189" s="257" t="s">
        <v>280</v>
      </c>
      <c r="B189" s="255" t="s">
        <v>281</v>
      </c>
      <c r="C189" s="401">
        <f>SUM(C190:C192)</f>
        <v>100</v>
      </c>
      <c r="D189" s="401">
        <f t="shared" ref="D189:Q189" si="6">SUM(D190:D192)</f>
        <v>98</v>
      </c>
      <c r="E189" s="401">
        <f>SUM(E190:E192)</f>
        <v>34</v>
      </c>
      <c r="F189" s="401">
        <f>SUM(F190:F192)</f>
        <v>64</v>
      </c>
      <c r="G189" s="401">
        <f t="shared" si="6"/>
        <v>2</v>
      </c>
      <c r="H189" s="401">
        <f t="shared" si="6"/>
        <v>0</v>
      </c>
      <c r="I189" s="401">
        <f t="shared" si="6"/>
        <v>0</v>
      </c>
      <c r="J189" s="401">
        <f t="shared" si="6"/>
        <v>0</v>
      </c>
      <c r="K189" s="406"/>
      <c r="L189" s="401">
        <f t="shared" si="6"/>
        <v>0</v>
      </c>
      <c r="M189" s="401">
        <f t="shared" si="6"/>
        <v>0</v>
      </c>
      <c r="N189" s="401">
        <f t="shared" si="6"/>
        <v>0</v>
      </c>
      <c r="O189" s="401">
        <f t="shared" si="6"/>
        <v>0</v>
      </c>
      <c r="P189" s="401">
        <f t="shared" si="6"/>
        <v>0</v>
      </c>
      <c r="Q189" s="401">
        <f t="shared" si="6"/>
        <v>0</v>
      </c>
      <c r="R189" s="401">
        <f>SUM(R190:R192)</f>
        <v>0</v>
      </c>
      <c r="S189" s="401">
        <f>SUM(S190:S192)</f>
        <v>68</v>
      </c>
      <c r="T189" s="401">
        <f>SUM(T190:T192)</f>
        <v>0</v>
      </c>
      <c r="U189" s="253"/>
      <c r="V189" s="401">
        <f>SUM(V190:V192)</f>
        <v>5588240</v>
      </c>
    </row>
    <row r="190" spans="1:22" x14ac:dyDescent="0.2">
      <c r="A190" s="258"/>
      <c r="B190" s="259" t="s">
        <v>282</v>
      </c>
      <c r="C190" s="402">
        <f>[4]B!C2646</f>
        <v>100</v>
      </c>
      <c r="D190" s="402">
        <f>[4]B!H2646</f>
        <v>98</v>
      </c>
      <c r="E190" s="402">
        <f>[4]B!I2646</f>
        <v>34</v>
      </c>
      <c r="F190" s="402">
        <f>[4]B!J2646</f>
        <v>64</v>
      </c>
      <c r="G190" s="402">
        <f>[4]B!K2646</f>
        <v>2</v>
      </c>
      <c r="H190" s="402">
        <f>[4]B!L2646</f>
        <v>0</v>
      </c>
      <c r="I190" s="402">
        <f>[4]B!M2646</f>
        <v>0</v>
      </c>
      <c r="J190" s="402">
        <f>[4]B!N2646</f>
        <v>0</v>
      </c>
      <c r="K190" s="406"/>
      <c r="L190" s="402">
        <f>[4]B!AD2646</f>
        <v>0</v>
      </c>
      <c r="M190" s="402">
        <f>[4]B!AE2646</f>
        <v>0</v>
      </c>
      <c r="N190" s="402">
        <f>[4]B!AF2646</f>
        <v>0</v>
      </c>
      <c r="O190" s="402">
        <f>[4]B!AG2646</f>
        <v>0</v>
      </c>
      <c r="P190" s="402">
        <f>[4]B!AH2646</f>
        <v>0</v>
      </c>
      <c r="Q190" s="402">
        <f>[4]B!AI2646</f>
        <v>0</v>
      </c>
      <c r="R190" s="402">
        <f>[4]B!AJ2646</f>
        <v>0</v>
      </c>
      <c r="S190" s="17">
        <f>[4]B!$I$2646</f>
        <v>34</v>
      </c>
      <c r="T190" s="17">
        <f>[4]B!$L$2646</f>
        <v>0</v>
      </c>
      <c r="U190" s="260"/>
      <c r="V190" s="144">
        <f>[4]B!AL2646</f>
        <v>5588240</v>
      </c>
    </row>
    <row r="191" spans="1:22" x14ac:dyDescent="0.2">
      <c r="A191" s="258"/>
      <c r="B191" s="259" t="s">
        <v>283</v>
      </c>
      <c r="C191" s="402">
        <f>[4]B!C2647</f>
        <v>0</v>
      </c>
      <c r="D191" s="402">
        <f>[4]B!H2647</f>
        <v>0</v>
      </c>
      <c r="E191" s="402">
        <f>[4]B!I2647</f>
        <v>0</v>
      </c>
      <c r="F191" s="402">
        <f>[4]B!J2647</f>
        <v>0</v>
      </c>
      <c r="G191" s="402">
        <f>[4]B!K2647</f>
        <v>0</v>
      </c>
      <c r="H191" s="402">
        <f>[4]B!L2647</f>
        <v>0</v>
      </c>
      <c r="I191" s="402">
        <f>[4]B!M2647</f>
        <v>0</v>
      </c>
      <c r="J191" s="402">
        <f>[4]B!N2647</f>
        <v>0</v>
      </c>
      <c r="K191" s="406"/>
      <c r="L191" s="402">
        <f>[4]B!AD2647</f>
        <v>0</v>
      </c>
      <c r="M191" s="402">
        <f>[4]B!AE2647</f>
        <v>0</v>
      </c>
      <c r="N191" s="402">
        <f>[4]B!AF2647</f>
        <v>0</v>
      </c>
      <c r="O191" s="402">
        <f>[4]B!AG2647</f>
        <v>0</v>
      </c>
      <c r="P191" s="402">
        <f>[4]B!AH2647</f>
        <v>0</v>
      </c>
      <c r="Q191" s="402">
        <f>[4]B!AI2647</f>
        <v>0</v>
      </c>
      <c r="R191" s="402">
        <f>[4]B!AJ2647</f>
        <v>0</v>
      </c>
      <c r="S191" s="17">
        <f>[4]B!$I$2646</f>
        <v>34</v>
      </c>
      <c r="T191" s="17">
        <f>[4]B!$L$2646</f>
        <v>0</v>
      </c>
      <c r="U191" s="260"/>
      <c r="V191" s="144">
        <f>[4]B!AL2647</f>
        <v>0</v>
      </c>
    </row>
    <row r="192" spans="1:22" x14ac:dyDescent="0.2">
      <c r="A192" s="258"/>
      <c r="B192" s="259" t="s">
        <v>284</v>
      </c>
      <c r="C192" s="402">
        <f>SUM([4]B!C2648:C2652)</f>
        <v>0</v>
      </c>
      <c r="D192" s="402">
        <f>SUM([4]B!H2648:H2652)</f>
        <v>0</v>
      </c>
      <c r="E192" s="402">
        <f>SUM([4]B!I2648:I2652)</f>
        <v>0</v>
      </c>
      <c r="F192" s="402">
        <f>SUM([4]B!J2648:J2652)</f>
        <v>0</v>
      </c>
      <c r="G192" s="402">
        <f>SUM([4]B!K2648:K2652)</f>
        <v>0</v>
      </c>
      <c r="H192" s="402">
        <f>SUM([4]B!L2648:L2652)</f>
        <v>0</v>
      </c>
      <c r="I192" s="402">
        <f>SUM([4]B!M2648:M2652)</f>
        <v>0</v>
      </c>
      <c r="J192" s="402">
        <f>SUM([4]B!N2648:N2652)</f>
        <v>0</v>
      </c>
      <c r="K192" s="406"/>
      <c r="L192" s="402">
        <f>SUM([4]B!AD2648:AD2652)</f>
        <v>0</v>
      </c>
      <c r="M192" s="402">
        <f>SUM([4]B!AE2648:AE2652)</f>
        <v>0</v>
      </c>
      <c r="N192" s="402">
        <f>SUM([4]B!AF2648:AF2652)</f>
        <v>0</v>
      </c>
      <c r="O192" s="402">
        <f>SUM([4]B!AG2648:AG2652)</f>
        <v>0</v>
      </c>
      <c r="P192" s="402">
        <f>SUM([4]B!AH2648:AH2652)</f>
        <v>0</v>
      </c>
      <c r="Q192" s="402">
        <f>SUM([4]B!AI2648:AI2652)</f>
        <v>0</v>
      </c>
      <c r="R192" s="402">
        <f>SUM([4]B!AJ2648:AJ2652)</f>
        <v>0</v>
      </c>
      <c r="S192" s="402">
        <f>SUM([4]B!I2648:I2652)</f>
        <v>0</v>
      </c>
      <c r="T192" s="402">
        <f>SUM([4]B!L2648:L2652)</f>
        <v>0</v>
      </c>
      <c r="U192" s="260"/>
      <c r="V192" s="402">
        <f>SUM([4]B!AL2648:AL2652)</f>
        <v>0</v>
      </c>
    </row>
    <row r="193" spans="1:28" x14ac:dyDescent="0.2">
      <c r="A193" s="254" t="s">
        <v>285</v>
      </c>
      <c r="B193" s="255" t="s">
        <v>286</v>
      </c>
      <c r="C193" s="401">
        <f>+[4]B!C2889</f>
        <v>114</v>
      </c>
      <c r="D193" s="401">
        <f>+[4]B!H2889</f>
        <v>104</v>
      </c>
      <c r="E193" s="407">
        <f>+[4]B!I2889</f>
        <v>93</v>
      </c>
      <c r="F193" s="407">
        <f>+[4]B!J2889</f>
        <v>11</v>
      </c>
      <c r="G193" s="407">
        <f>+[4]B!K2889</f>
        <v>1</v>
      </c>
      <c r="H193" s="407">
        <f>+[4]B!L2889</f>
        <v>8</v>
      </c>
      <c r="I193" s="407">
        <f>+[4]B!M2889</f>
        <v>1</v>
      </c>
      <c r="J193" s="407">
        <f>+[4]B!N2889</f>
        <v>0</v>
      </c>
      <c r="K193" s="402">
        <v>12</v>
      </c>
      <c r="L193" s="404">
        <f>+[4]B!AD2889</f>
        <v>0</v>
      </c>
      <c r="M193" s="404">
        <f>+[4]B!AE2889</f>
        <v>13</v>
      </c>
      <c r="N193" s="404">
        <f>+[4]B!AF2889</f>
        <v>0</v>
      </c>
      <c r="O193" s="404">
        <f>+[4]B!AG2889</f>
        <v>0</v>
      </c>
      <c r="P193" s="404">
        <f>+[4]B!AH2889</f>
        <v>0</v>
      </c>
      <c r="Q193" s="404">
        <f>+[4]B!AI2889</f>
        <v>0</v>
      </c>
      <c r="R193" s="404">
        <f>+[4]B!AJ2889</f>
        <v>0</v>
      </c>
      <c r="S193" s="17">
        <f>[4]B!$I$2889</f>
        <v>93</v>
      </c>
      <c r="T193" s="17">
        <f>[4]B!$L$2889</f>
        <v>8</v>
      </c>
      <c r="U193" s="260"/>
      <c r="V193" s="145">
        <f>[4]B!$AL$2889</f>
        <v>30852010</v>
      </c>
    </row>
    <row r="194" spans="1:28" x14ac:dyDescent="0.2">
      <c r="A194" s="254" t="s">
        <v>287</v>
      </c>
      <c r="B194" s="255" t="s">
        <v>288</v>
      </c>
      <c r="C194" s="405">
        <f>+[4]B!C3105</f>
        <v>74</v>
      </c>
      <c r="D194" s="405">
        <f>+[4]B!H3105</f>
        <v>46</v>
      </c>
      <c r="E194" s="404">
        <f>+[4]B!I3105</f>
        <v>46</v>
      </c>
      <c r="F194" s="404">
        <f>+[4]B!J3105</f>
        <v>0</v>
      </c>
      <c r="G194" s="404">
        <f>+[4]B!K3105</f>
        <v>0</v>
      </c>
      <c r="H194" s="404">
        <f>+[4]B!L3105</f>
        <v>28</v>
      </c>
      <c r="I194" s="404">
        <f>+[4]B!M3105</f>
        <v>0</v>
      </c>
      <c r="J194" s="404">
        <f>+[4]B!N3105</f>
        <v>0</v>
      </c>
      <c r="K194" s="404">
        <v>70</v>
      </c>
      <c r="L194" s="404">
        <f>+[4]B!AD3094</f>
        <v>0</v>
      </c>
      <c r="M194" s="404">
        <f>+[4]B!AE3094</f>
        <v>0</v>
      </c>
      <c r="N194" s="404">
        <f>+[4]B!AF3094</f>
        <v>0</v>
      </c>
      <c r="O194" s="404">
        <f>+[4]B!AG3094</f>
        <v>0</v>
      </c>
      <c r="P194" s="404">
        <f>+[4]B!AH3094</f>
        <v>0</v>
      </c>
      <c r="Q194" s="404">
        <f>+[4]B!AI3094</f>
        <v>0</v>
      </c>
      <c r="R194" s="404">
        <f>+[4]B!AJ3094</f>
        <v>0</v>
      </c>
      <c r="S194" s="404">
        <f>+[4]B!I3094</f>
        <v>43</v>
      </c>
      <c r="T194" s="404">
        <f>+[4]B!L3094</f>
        <v>28</v>
      </c>
      <c r="U194" s="260"/>
      <c r="V194" s="404">
        <f>+[4]B!AL3094</f>
        <v>1595350</v>
      </c>
    </row>
    <row r="195" spans="1:28" x14ac:dyDescent="0.2">
      <c r="A195" s="261" t="s">
        <v>287</v>
      </c>
      <c r="B195" s="262" t="s">
        <v>289</v>
      </c>
      <c r="C195" s="408">
        <f>+[4]B!C2894</f>
        <v>7</v>
      </c>
      <c r="D195" s="401">
        <f>+[4]B!H2894</f>
        <v>3</v>
      </c>
      <c r="E195" s="402">
        <f>+[4]B!I2894</f>
        <v>3</v>
      </c>
      <c r="F195" s="402">
        <f>+[4]B!J2894</f>
        <v>0</v>
      </c>
      <c r="G195" s="402">
        <f>+[4]B!K2894</f>
        <v>0</v>
      </c>
      <c r="H195" s="402">
        <f>+[4]B!L2894</f>
        <v>4</v>
      </c>
      <c r="I195" s="402">
        <f>+[4]B!M2894</f>
        <v>0</v>
      </c>
      <c r="J195" s="402">
        <f>+[4]B!N2894</f>
        <v>0</v>
      </c>
      <c r="K195" s="409"/>
      <c r="L195" s="410">
        <f>+[4]B!AD2894</f>
        <v>0</v>
      </c>
      <c r="M195" s="410">
        <f>+[4]B!AE2894</f>
        <v>0</v>
      </c>
      <c r="N195" s="410">
        <f>+[4]B!AF2894</f>
        <v>0</v>
      </c>
      <c r="O195" s="410">
        <f>+[4]B!AG2894</f>
        <v>0</v>
      </c>
      <c r="P195" s="410">
        <f>+[4]B!AH2894</f>
        <v>0</v>
      </c>
      <c r="Q195" s="410">
        <f>+[4]B!AI2894</f>
        <v>0</v>
      </c>
      <c r="R195" s="410">
        <f>+[4]B!AJ2894</f>
        <v>0</v>
      </c>
      <c r="S195" s="253"/>
      <c r="T195" s="253"/>
      <c r="U195" s="57">
        <f>+[4]B!C2894</f>
        <v>7</v>
      </c>
      <c r="V195" s="264">
        <f>+[4]B!AL2894*0.75</f>
        <v>154665</v>
      </c>
    </row>
    <row r="196" spans="1:28" s="3" customFormat="1" x14ac:dyDescent="0.2">
      <c r="A196" s="637" t="s">
        <v>290</v>
      </c>
      <c r="B196" s="637"/>
      <c r="C196" s="411">
        <f t="shared" ref="C196:J196" si="7">SUM(C176:C189)+C193+C194+C195</f>
        <v>1085</v>
      </c>
      <c r="D196" s="411">
        <f t="shared" si="7"/>
        <v>884</v>
      </c>
      <c r="E196" s="411">
        <f t="shared" si="7"/>
        <v>677</v>
      </c>
      <c r="F196" s="411">
        <f t="shared" si="7"/>
        <v>207</v>
      </c>
      <c r="G196" s="411">
        <f t="shared" si="7"/>
        <v>17</v>
      </c>
      <c r="H196" s="411">
        <f t="shared" si="7"/>
        <v>159</v>
      </c>
      <c r="I196" s="411">
        <f t="shared" si="7"/>
        <v>21</v>
      </c>
      <c r="J196" s="411">
        <f t="shared" si="7"/>
        <v>4</v>
      </c>
      <c r="K196" s="411">
        <f t="shared" ref="K196" si="8">SUM(K176:K195)</f>
        <v>243</v>
      </c>
      <c r="L196" s="411">
        <f t="shared" ref="L196:R196" si="9">SUM(L176:L189)+L193+L194+L195</f>
        <v>54</v>
      </c>
      <c r="M196" s="411">
        <f t="shared" si="9"/>
        <v>66</v>
      </c>
      <c r="N196" s="411">
        <f t="shared" si="9"/>
        <v>0</v>
      </c>
      <c r="O196" s="411">
        <f t="shared" si="9"/>
        <v>0</v>
      </c>
      <c r="P196" s="411">
        <f t="shared" si="9"/>
        <v>0</v>
      </c>
      <c r="Q196" s="411">
        <f t="shared" si="9"/>
        <v>0</v>
      </c>
      <c r="R196" s="411">
        <f t="shared" si="9"/>
        <v>0</v>
      </c>
      <c r="S196" s="411">
        <f>SUM(S176:S189)+S193+S194</f>
        <v>705</v>
      </c>
      <c r="T196" s="411">
        <f>SUM(T176:T189)+T193+T194</f>
        <v>155</v>
      </c>
      <c r="U196" s="411">
        <f>SUM(U195)</f>
        <v>7</v>
      </c>
      <c r="V196" s="411">
        <f>SUM(V176:V189)+V193+V194+V195</f>
        <v>188553410</v>
      </c>
    </row>
    <row r="197" spans="1:28" ht="14.25" customHeight="1" x14ac:dyDescent="0.2">
      <c r="A197" s="668" t="s">
        <v>291</v>
      </c>
      <c r="B197" s="668"/>
      <c r="C197" s="668"/>
      <c r="D197" s="668"/>
      <c r="E197" s="668"/>
      <c r="F197" s="668"/>
    </row>
    <row r="198" spans="1:28" ht="51" x14ac:dyDescent="0.2">
      <c r="A198" s="575" t="s">
        <v>292</v>
      </c>
      <c r="B198" s="650"/>
      <c r="C198" s="581" t="s">
        <v>157</v>
      </c>
      <c r="D198" s="581" t="s">
        <v>293</v>
      </c>
      <c r="E198" s="621" t="s">
        <v>294</v>
      </c>
      <c r="F198" s="621" t="s">
        <v>295</v>
      </c>
      <c r="G198" s="541" t="s">
        <v>296</v>
      </c>
      <c r="H198" s="541" t="s">
        <v>297</v>
      </c>
      <c r="I198" s="541" t="s">
        <v>298</v>
      </c>
      <c r="J198" s="546" t="s">
        <v>298</v>
      </c>
    </row>
    <row r="199" spans="1:28" ht="25.5" x14ac:dyDescent="0.2">
      <c r="A199" s="579"/>
      <c r="B199" s="652"/>
      <c r="C199" s="583"/>
      <c r="D199" s="583"/>
      <c r="E199" s="623"/>
      <c r="F199" s="623"/>
      <c r="G199" s="412" t="s">
        <v>294</v>
      </c>
      <c r="H199" s="412" t="s">
        <v>295</v>
      </c>
      <c r="I199" s="412" t="s">
        <v>294</v>
      </c>
      <c r="J199" s="413" t="s">
        <v>295</v>
      </c>
      <c r="S199" s="3"/>
      <c r="T199" s="3"/>
      <c r="U199" s="3"/>
      <c r="V199" s="3"/>
    </row>
    <row r="200" spans="1:28" x14ac:dyDescent="0.2">
      <c r="A200" s="640" t="s">
        <v>299</v>
      </c>
      <c r="B200" s="664"/>
      <c r="C200" s="269">
        <f>SUM(E200:F200)</f>
        <v>426</v>
      </c>
      <c r="D200" s="414">
        <v>248</v>
      </c>
      <c r="E200" s="415">
        <f>SUM([4]B!P1412,[4]B!P1547,[4]B!P1728,[4]B!P1792,[4]B!P1866,[4]B!P1909,[4]B!P2057,[4]B!P2067,[4]B!P2167,[4]B!P2169,[4]B!P2392,[4]B!P2397,[4]B!P2438,[4]B!P2561,[4]B!P2600,[4]B!P2640,[4]B!P2655,[4]B!P2882,[4]B!P2894,[4]B!P3094)</f>
        <v>54</v>
      </c>
      <c r="F200" s="416">
        <f>SUM([4]B!Q1412,[4]B!Q1547,[4]B!Q1728,[4]B!Q1792,[4]B!Q1866,[4]B!Q1909,[4]B!Q2057,[4]B!Q2067,[4]B!Q2167,[4]B!Q2169,[4]B!Q2392,[4]B!Q2397,[4]B!Q2438,[4]B!Q2561,[4]B!Q2600,[4]B!Q2640,[4]B!Q2655,[4]B!Q2882,[4]B!Q2894,[4]B!Q3094)</f>
        <v>372</v>
      </c>
      <c r="G200" s="414"/>
      <c r="H200" s="417"/>
      <c r="I200" s="417"/>
      <c r="J200" s="418"/>
      <c r="K200" s="270" t="str">
        <f>AA200</f>
        <v/>
      </c>
      <c r="AA200" s="271" t="str">
        <f>IF(C200&lt;D200,"Beneficiarios MAI no puede ser mayor al TOTAL","")</f>
        <v/>
      </c>
      <c r="AB200" s="271">
        <f>IF(C200&lt;D200,1,0)</f>
        <v>0</v>
      </c>
    </row>
    <row r="201" spans="1:28" x14ac:dyDescent="0.2">
      <c r="A201" s="689" t="s">
        <v>300</v>
      </c>
      <c r="B201" s="690"/>
      <c r="C201" s="272">
        <f>SUM(E201:F201)</f>
        <v>195</v>
      </c>
      <c r="D201" s="419">
        <v>149</v>
      </c>
      <c r="E201" s="420">
        <f>SUM([4]B!S1412,[4]B!S1547,[4]B!S1728,[4]B!S1792,[4]B!S1866,[4]B!S1909,[4]B!S2057,[4]B!S2067,[4]B!S2167,[4]B!S2169,[4]B!S2392,[4]B!S2397,[4]B!S2438,[4]B!S2561,[4]B!S2600,[4]B!S2640,[4]B!S2655,[4]B!S2882,[4]B!S2894,[4]B!S3094)</f>
        <v>52</v>
      </c>
      <c r="F201" s="421">
        <f>SUM([4]B!T1412,[4]B!T1547,[4]B!T1728,[4]B!T1792,[4]B!T1866,[4]B!T1909,[4]B!T2057,[4]B!T2067,[4]B!T2167,[4]B!T2169,[4]B!T2392,[4]B!T2397,[4]B!T2438,[4]B!T2561,[4]B!T2600,[4]B!T2640,[4]B!T2655,[4]B!T2882,[4]B!T2894,[4]B!T3094)</f>
        <v>143</v>
      </c>
      <c r="G201" s="419"/>
      <c r="H201" s="422"/>
      <c r="I201" s="422"/>
      <c r="J201" s="422"/>
      <c r="K201" s="270" t="str">
        <f>AA201</f>
        <v/>
      </c>
      <c r="S201" s="3"/>
      <c r="T201" s="3"/>
      <c r="V201" s="3"/>
      <c r="AA201" s="271" t="str">
        <f>IF(C201&lt;D201,"Beneficiarios MAI no puede ser mayor al TOTAL","")</f>
        <v/>
      </c>
      <c r="AB201" s="271">
        <f>IF(C201&lt;D201,1,0)</f>
        <v>0</v>
      </c>
    </row>
    <row r="202" spans="1:28" x14ac:dyDescent="0.2">
      <c r="A202" s="691" t="s">
        <v>301</v>
      </c>
      <c r="B202" s="273" t="s">
        <v>302</v>
      </c>
      <c r="C202" s="274">
        <f>SUM(E202:F202)</f>
        <v>220</v>
      </c>
      <c r="D202" s="423">
        <v>208</v>
      </c>
      <c r="E202" s="424">
        <f>SUM([4]B!Y1412,[4]B!Y1547,[4]B!Y1728,[4]B!Y1792,[4]B!Y1866,[4]B!Y1909,[4]B!Y2057,[4]B!Y2067,[4]B!Y2167,[4]B!Y2169,[4]B!Y2392,[4]B!Y2397,[4]B!Y2438,[4]B!Y2561,[4]B!Y2600,[4]B!Y2640,[4]B!Y2655,[4]B!Y2882,[4]B!Y2894,[4]B!Y3094)</f>
        <v>16</v>
      </c>
      <c r="F202" s="424">
        <f>SUM([4]B!Z1412,[4]B!Z1547,[4]B!Z1728,[4]B!Z1792,[4]B!Z1866,[4]B!Z1909,[4]B!Z2057,[4]B!Z2067,[4]B!Z2167,[4]B!Z2169,[4]B!Z2392,[4]B!Z2397,[4]B!Z2438,[4]B!Z2561,[4]B!Z2600,[4]B!Z2640,[4]B!Z2655,[4]B!Z2882,[4]B!Z2894,[4]B!Z3094)</f>
        <v>204</v>
      </c>
      <c r="G202" s="414"/>
      <c r="H202" s="417"/>
      <c r="I202" s="417"/>
      <c r="J202" s="417"/>
      <c r="K202" s="270" t="str">
        <f>AA202</f>
        <v/>
      </c>
      <c r="AA202" s="271" t="str">
        <f>IF(C202&lt;D202,"Beneficiarios MAI no puede ser mayor al TOTAL","")</f>
        <v/>
      </c>
      <c r="AB202" s="271">
        <f>IF(C202&lt;D202,1,0)</f>
        <v>0</v>
      </c>
    </row>
    <row r="203" spans="1:28" x14ac:dyDescent="0.2">
      <c r="A203" s="692"/>
      <c r="B203" s="275" t="s">
        <v>303</v>
      </c>
      <c r="C203" s="272">
        <f>SUM(E203:F203)</f>
        <v>1</v>
      </c>
      <c r="D203" s="425">
        <v>1</v>
      </c>
      <c r="E203" s="426">
        <f>SUM([4]B!V1412,[4]B!V1547,[4]B!V1728,[4]B!V1792,[4]B!V1866,[4]B!V1909,[4]B!V2057,[4]B!V2067,[4]B!V2167,[4]B!V2169,[4]B!V2392,[4]B!V2397,[4]B!V2438,[4]B!V2561,[4]B!V2600,[4]B!V2640,[4]B!V2655,[4]B!V2882,[4]B!V2894,[4]B!V3094)</f>
        <v>0</v>
      </c>
      <c r="F203" s="426">
        <f>SUM([4]B!W1412,[4]B!W1547,[4]B!W1728,[4]B!W1792,[4]B!W1866,[4]B!W1909,[4]B!W2057,[4]B!W2067,[4]B!W2167,[4]B!W2169,[4]B!W2392,[4]B!W2397,[4]B!W2438,[4]B!W2561,[4]B!W2600,[4]B!W2640,[4]B!W2655,[4]B!W2882,[4]B!W2894,[4]B!W3094)</f>
        <v>1</v>
      </c>
      <c r="G203" s="425"/>
      <c r="H203" s="427"/>
      <c r="I203" s="427"/>
      <c r="J203" s="427"/>
      <c r="K203" s="270" t="str">
        <f>AA203</f>
        <v/>
      </c>
      <c r="AA203" s="271" t="str">
        <f>IF(C203&lt;D203,"Beneficiarios MAI no puede ser mayor al TOTAL","")</f>
        <v/>
      </c>
      <c r="AB203" s="271">
        <f>IF(C203&lt;D203,1,0)</f>
        <v>0</v>
      </c>
    </row>
    <row r="204" spans="1:28" ht="14.25" customHeight="1" x14ac:dyDescent="0.2">
      <c r="A204" s="668" t="s">
        <v>304</v>
      </c>
      <c r="B204" s="668"/>
      <c r="C204" s="535"/>
      <c r="D204" s="535"/>
      <c r="E204" s="2"/>
      <c r="F204" s="2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</row>
    <row r="205" spans="1:28" ht="14.25" customHeight="1" x14ac:dyDescent="0.2">
      <c r="A205" s="693" t="s">
        <v>305</v>
      </c>
      <c r="B205" s="694"/>
      <c r="C205" s="581" t="s">
        <v>5</v>
      </c>
      <c r="D205" s="599" t="s">
        <v>6</v>
      </c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105"/>
    </row>
    <row r="206" spans="1:28" x14ac:dyDescent="0.2">
      <c r="A206" s="695"/>
      <c r="B206" s="696"/>
      <c r="C206" s="583"/>
      <c r="D206" s="600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105"/>
    </row>
    <row r="207" spans="1:28" x14ac:dyDescent="0.2">
      <c r="A207" s="679" t="s">
        <v>306</v>
      </c>
      <c r="B207" s="680"/>
      <c r="C207" s="277">
        <f>[4]B!C2886</f>
        <v>8</v>
      </c>
      <c r="D207" s="278">
        <f>[4]B!I2886</f>
        <v>8</v>
      </c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105"/>
      <c r="U207" s="105"/>
    </row>
    <row r="208" spans="1:28" x14ac:dyDescent="0.2">
      <c r="A208" s="681" t="s">
        <v>307</v>
      </c>
      <c r="B208" s="681"/>
      <c r="C208" s="279">
        <f>SUM([4]B!C2885+[4]B!C2887)</f>
        <v>3</v>
      </c>
      <c r="D208" s="280">
        <f>[4]B!I2885+[4]B!I2887</f>
        <v>3</v>
      </c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105"/>
    </row>
    <row r="209" spans="1:22" ht="14.25" customHeight="1" x14ac:dyDescent="0.2">
      <c r="A209" s="682" t="s">
        <v>308</v>
      </c>
      <c r="B209" s="682"/>
      <c r="C209" s="534"/>
      <c r="D209" s="428"/>
      <c r="E209" s="428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105"/>
      <c r="S209" s="383"/>
      <c r="T209" s="383"/>
    </row>
    <row r="210" spans="1:22" ht="14.25" customHeight="1" x14ac:dyDescent="0.2">
      <c r="A210" s="683" t="s">
        <v>226</v>
      </c>
      <c r="B210" s="684"/>
      <c r="C210" s="581" t="s">
        <v>157</v>
      </c>
      <c r="D210" s="613" t="s">
        <v>227</v>
      </c>
      <c r="E210" s="614"/>
      <c r="F210" s="614"/>
      <c r="G210" s="614"/>
      <c r="H210" s="615" t="s">
        <v>169</v>
      </c>
      <c r="I210" s="616"/>
      <c r="J210" s="617"/>
      <c r="K210" s="697" t="s">
        <v>170</v>
      </c>
      <c r="L210" s="633"/>
      <c r="M210" s="633"/>
      <c r="N210" s="621" t="s">
        <v>171</v>
      </c>
      <c r="O210" s="750" t="s">
        <v>172</v>
      </c>
      <c r="P210" s="751"/>
      <c r="Q210" s="593" t="s">
        <v>173</v>
      </c>
    </row>
    <row r="211" spans="1:22" s="123" customFormat="1" ht="14.25" customHeight="1" x14ac:dyDescent="0.2">
      <c r="A211" s="685"/>
      <c r="B211" s="686"/>
      <c r="C211" s="582"/>
      <c r="D211" s="644" t="s">
        <v>175</v>
      </c>
      <c r="E211" s="639" t="s">
        <v>176</v>
      </c>
      <c r="F211" s="639"/>
      <c r="G211" s="603" t="s">
        <v>236</v>
      </c>
      <c r="H211" s="605" t="s">
        <v>178</v>
      </c>
      <c r="I211" s="607" t="s">
        <v>179</v>
      </c>
      <c r="J211" s="609" t="s">
        <v>180</v>
      </c>
      <c r="K211" s="611" t="s">
        <v>309</v>
      </c>
      <c r="L211" s="612" t="s">
        <v>182</v>
      </c>
      <c r="M211" s="626" t="s">
        <v>183</v>
      </c>
      <c r="N211" s="622"/>
      <c r="O211" s="752" t="s">
        <v>184</v>
      </c>
      <c r="P211" s="753" t="s">
        <v>185</v>
      </c>
      <c r="Q211" s="594"/>
      <c r="S211" s="5"/>
      <c r="T211" s="5"/>
      <c r="U211" s="5"/>
      <c r="V211" s="5"/>
    </row>
    <row r="212" spans="1:22" s="123" customFormat="1" x14ac:dyDescent="0.2">
      <c r="A212" s="687"/>
      <c r="B212" s="688"/>
      <c r="C212" s="583"/>
      <c r="D212" s="645"/>
      <c r="E212" s="210" t="s">
        <v>186</v>
      </c>
      <c r="F212" s="131" t="s">
        <v>187</v>
      </c>
      <c r="G212" s="604"/>
      <c r="H212" s="606"/>
      <c r="I212" s="608"/>
      <c r="J212" s="610"/>
      <c r="K212" s="611"/>
      <c r="L212" s="612"/>
      <c r="M212" s="626"/>
      <c r="N212" s="623"/>
      <c r="O212" s="752"/>
      <c r="P212" s="753"/>
      <c r="Q212" s="595"/>
      <c r="S212" s="5"/>
      <c r="T212" s="5"/>
      <c r="U212" s="5"/>
      <c r="V212" s="5"/>
    </row>
    <row r="213" spans="1:22" x14ac:dyDescent="0.2">
      <c r="A213" s="698" t="s">
        <v>310</v>
      </c>
      <c r="B213" s="699"/>
      <c r="C213" s="283">
        <f>+[4]B!C1330</f>
        <v>12</v>
      </c>
      <c r="D213" s="284">
        <f>+[4]B!D1330</f>
        <v>12</v>
      </c>
      <c r="E213" s="284">
        <f>+[4]B!E1330</f>
        <v>12</v>
      </c>
      <c r="F213" s="284">
        <f>+[4]B!F1330</f>
        <v>0</v>
      </c>
      <c r="G213" s="284">
        <f>+[4]B!G1330</f>
        <v>0</v>
      </c>
      <c r="H213" s="284">
        <f>+[4]B!AA1330</f>
        <v>7</v>
      </c>
      <c r="I213" s="284">
        <f>+[4]B!AB1330</f>
        <v>5</v>
      </c>
      <c r="J213" s="284">
        <f>+[4]B!AC1330</f>
        <v>0</v>
      </c>
      <c r="K213" s="284">
        <f>+[4]B!AD1330</f>
        <v>0</v>
      </c>
      <c r="L213" s="284">
        <f>+[4]B!AE1330</f>
        <v>0</v>
      </c>
      <c r="M213" s="284">
        <f>+[4]B!AF1330</f>
        <v>0</v>
      </c>
      <c r="N213" s="284">
        <f>+[4]B!AG1330</f>
        <v>0</v>
      </c>
      <c r="O213" s="284">
        <f>+[4]B!AH1330</f>
        <v>0</v>
      </c>
      <c r="P213" s="284">
        <f>+[4]B!AI1330</f>
        <v>2</v>
      </c>
      <c r="Q213" s="284">
        <f>+[4]B!AJ1330</f>
        <v>0</v>
      </c>
      <c r="U213" s="123"/>
      <c r="V213" s="123"/>
    </row>
    <row r="214" spans="1:22" x14ac:dyDescent="0.2">
      <c r="A214" s="700" t="s">
        <v>311</v>
      </c>
      <c r="B214" s="701"/>
      <c r="C214" s="285">
        <f>+[4]B!C1461</f>
        <v>267</v>
      </c>
      <c r="D214" s="286">
        <f>+[4]B!D1461</f>
        <v>267</v>
      </c>
      <c r="E214" s="286">
        <f>+[4]B!E1461</f>
        <v>266</v>
      </c>
      <c r="F214" s="286">
        <f>+[4]B!F1461</f>
        <v>1</v>
      </c>
      <c r="G214" s="286">
        <f>+[4]B!G1461</f>
        <v>0</v>
      </c>
      <c r="H214" s="429">
        <f>+[4]B!AA1461</f>
        <v>26</v>
      </c>
      <c r="I214" s="429">
        <f>+[4]B!AB1461</f>
        <v>241</v>
      </c>
      <c r="J214" s="429">
        <f>+[4]B!AC1461</f>
        <v>0</v>
      </c>
      <c r="K214" s="429">
        <f>+[4]B!AD1461</f>
        <v>0</v>
      </c>
      <c r="L214" s="429">
        <f>+[4]B!AE1461</f>
        <v>2</v>
      </c>
      <c r="M214" s="429">
        <f>+[4]B!AF1461</f>
        <v>0</v>
      </c>
      <c r="N214" s="429">
        <f>+[4]B!AG1461</f>
        <v>0</v>
      </c>
      <c r="O214" s="429">
        <f>+[4]B!AH1461</f>
        <v>0</v>
      </c>
      <c r="P214" s="429">
        <f>+[4]B!AI1461</f>
        <v>16</v>
      </c>
      <c r="Q214" s="430">
        <f>+[4]B!AJ1461</f>
        <v>0</v>
      </c>
    </row>
    <row r="215" spans="1:22" x14ac:dyDescent="0.2">
      <c r="A215" s="700" t="s">
        <v>312</v>
      </c>
      <c r="B215" s="701"/>
      <c r="C215" s="285">
        <f>+[4]B!C1618</f>
        <v>1222</v>
      </c>
      <c r="D215" s="286">
        <f>+[4]B!D1618</f>
        <v>1222</v>
      </c>
      <c r="E215" s="286">
        <f>+[4]B!E1618</f>
        <v>1222</v>
      </c>
      <c r="F215" s="286">
        <f>+[4]B!F1618</f>
        <v>0</v>
      </c>
      <c r="G215" s="286">
        <f>+[4]B!G1618</f>
        <v>0</v>
      </c>
      <c r="H215" s="429">
        <f>+[4]B!AA1618</f>
        <v>924</v>
      </c>
      <c r="I215" s="429">
        <f>+[4]B!AB1618</f>
        <v>297</v>
      </c>
      <c r="J215" s="429">
        <f>+[4]B!AC1618</f>
        <v>1</v>
      </c>
      <c r="K215" s="429">
        <f>+[4]B!AD1618</f>
        <v>0</v>
      </c>
      <c r="L215" s="429">
        <f>+[4]B!AE1618</f>
        <v>0</v>
      </c>
      <c r="M215" s="429">
        <f>+[4]B!AF1618</f>
        <v>0</v>
      </c>
      <c r="N215" s="429">
        <f>+[4]B!AG1618</f>
        <v>0</v>
      </c>
      <c r="O215" s="429">
        <f>+[4]B!AH1618</f>
        <v>0</v>
      </c>
      <c r="P215" s="429">
        <f>+[4]B!AI1618</f>
        <v>0</v>
      </c>
      <c r="Q215" s="430">
        <f>+[4]B!AJ1618</f>
        <v>0</v>
      </c>
    </row>
    <row r="216" spans="1:22" x14ac:dyDescent="0.2">
      <c r="A216" s="700" t="s">
        <v>313</v>
      </c>
      <c r="B216" s="701"/>
      <c r="C216" s="285">
        <f>[4]B!C1730</f>
        <v>8</v>
      </c>
      <c r="D216" s="286">
        <f>[4]B!D1730</f>
        <v>8</v>
      </c>
      <c r="E216" s="286">
        <f>[4]B!E1730</f>
        <v>8</v>
      </c>
      <c r="F216" s="286">
        <f>[4]B!F1730</f>
        <v>0</v>
      </c>
      <c r="G216" s="286">
        <f>[4]B!G1730</f>
        <v>0</v>
      </c>
      <c r="H216" s="429">
        <f>[4]B!AA1730</f>
        <v>0</v>
      </c>
      <c r="I216" s="429">
        <f>[4]B!AB1730</f>
        <v>8</v>
      </c>
      <c r="J216" s="429">
        <f>[4]B!AC1730</f>
        <v>0</v>
      </c>
      <c r="K216" s="429">
        <f>[4]B!AD1730</f>
        <v>0</v>
      </c>
      <c r="L216" s="429">
        <f>[4]B!AE1730</f>
        <v>0</v>
      </c>
      <c r="M216" s="429">
        <f>[4]B!AF1730</f>
        <v>0</v>
      </c>
      <c r="N216" s="429">
        <f>[4]B!AG1730</f>
        <v>0</v>
      </c>
      <c r="O216" s="429">
        <f>[4]B!AH1730</f>
        <v>0</v>
      </c>
      <c r="P216" s="429">
        <f>[4]B!AI1730</f>
        <v>0</v>
      </c>
      <c r="Q216" s="430">
        <f>[4]B!AJ1730</f>
        <v>0</v>
      </c>
    </row>
    <row r="217" spans="1:22" x14ac:dyDescent="0.2">
      <c r="A217" s="700" t="s">
        <v>314</v>
      </c>
      <c r="B217" s="701"/>
      <c r="C217" s="285">
        <f>[4]B!C1883</f>
        <v>11</v>
      </c>
      <c r="D217" s="286">
        <f>[4]B!D1883</f>
        <v>11</v>
      </c>
      <c r="E217" s="286">
        <f>[4]B!E1883</f>
        <v>11</v>
      </c>
      <c r="F217" s="286">
        <f>[4]B!F1883</f>
        <v>0</v>
      </c>
      <c r="G217" s="286">
        <f>[4]B!G1883</f>
        <v>0</v>
      </c>
      <c r="H217" s="429">
        <f>[4]B!AA1883</f>
        <v>0</v>
      </c>
      <c r="I217" s="429">
        <f>[4]B!AB1883</f>
        <v>11</v>
      </c>
      <c r="J217" s="429">
        <f>[4]B!AC1883</f>
        <v>0</v>
      </c>
      <c r="K217" s="429">
        <f>[4]B!AD1883</f>
        <v>0</v>
      </c>
      <c r="L217" s="429">
        <f>[4]B!AE1883</f>
        <v>0</v>
      </c>
      <c r="M217" s="429">
        <f>[4]B!AF1883</f>
        <v>0</v>
      </c>
      <c r="N217" s="429">
        <f>[4]B!AG1883</f>
        <v>0</v>
      </c>
      <c r="O217" s="429">
        <f>[4]B!AH1883</f>
        <v>0</v>
      </c>
      <c r="P217" s="429">
        <f>[4]B!AI1883</f>
        <v>0</v>
      </c>
      <c r="Q217" s="430">
        <f>[4]B!AJ1883</f>
        <v>0</v>
      </c>
    </row>
    <row r="218" spans="1:22" x14ac:dyDescent="0.2">
      <c r="A218" s="700" t="s">
        <v>315</v>
      </c>
      <c r="B218" s="701"/>
      <c r="C218" s="285">
        <f>+[4]B!C1983</f>
        <v>1132</v>
      </c>
      <c r="D218" s="286">
        <f>+[4]B!D1983</f>
        <v>1132</v>
      </c>
      <c r="E218" s="286">
        <f>+[4]B!E1983</f>
        <v>1131</v>
      </c>
      <c r="F218" s="286">
        <f>+[4]B!F1983</f>
        <v>1</v>
      </c>
      <c r="G218" s="286">
        <f>+[4]B!G1983</f>
        <v>0</v>
      </c>
      <c r="H218" s="429">
        <f>+[4]B!AA1983</f>
        <v>255</v>
      </c>
      <c r="I218" s="429">
        <f>+[4]B!AB1983</f>
        <v>622</v>
      </c>
      <c r="J218" s="429">
        <f>+[4]B!AC1983</f>
        <v>255</v>
      </c>
      <c r="K218" s="429">
        <f>+[4]B!AD1983</f>
        <v>0</v>
      </c>
      <c r="L218" s="429">
        <f>+[4]B!AE1983</f>
        <v>0</v>
      </c>
      <c r="M218" s="429">
        <f>+[4]B!AF1983</f>
        <v>0</v>
      </c>
      <c r="N218" s="429">
        <f>+[4]B!AG1983</f>
        <v>0</v>
      </c>
      <c r="O218" s="429">
        <f>+[4]B!AH1983</f>
        <v>0</v>
      </c>
      <c r="P218" s="429">
        <f>+[4]B!AI1983</f>
        <v>0</v>
      </c>
      <c r="Q218" s="430">
        <f>+[4]B!AJ1983</f>
        <v>0</v>
      </c>
    </row>
    <row r="219" spans="1:22" x14ac:dyDescent="0.2">
      <c r="A219" s="700" t="s">
        <v>316</v>
      </c>
      <c r="B219" s="701"/>
      <c r="C219" s="285">
        <f>+[4]B!C2212</f>
        <v>20286</v>
      </c>
      <c r="D219" s="286">
        <f>+[4]B!D2212</f>
        <v>20286</v>
      </c>
      <c r="E219" s="286">
        <f>+[4]B!E2212</f>
        <v>19920</v>
      </c>
      <c r="F219" s="286">
        <f>+[4]B!F2212</f>
        <v>366</v>
      </c>
      <c r="G219" s="286">
        <f>+[4]B!G2212</f>
        <v>0</v>
      </c>
      <c r="H219" s="429">
        <f>+[4]B!AA2212</f>
        <v>19370</v>
      </c>
      <c r="I219" s="429">
        <f>+[4]B!AB2212</f>
        <v>17</v>
      </c>
      <c r="J219" s="429">
        <f>+[4]B!AC2212</f>
        <v>899</v>
      </c>
      <c r="K219" s="429">
        <f>+[4]B!AD2212</f>
        <v>0</v>
      </c>
      <c r="L219" s="429">
        <f>+[4]B!AE2212</f>
        <v>0</v>
      </c>
      <c r="M219" s="429">
        <f>+[4]B!AF2212</f>
        <v>0</v>
      </c>
      <c r="N219" s="429">
        <f>+[4]B!AG2212</f>
        <v>0</v>
      </c>
      <c r="O219" s="429">
        <f>+[4]B!AH2212</f>
        <v>0</v>
      </c>
      <c r="P219" s="429">
        <f>+[4]B!AI2212</f>
        <v>0</v>
      </c>
      <c r="Q219" s="430">
        <f>+[4]B!AJ2212</f>
        <v>0</v>
      </c>
    </row>
    <row r="220" spans="1:22" x14ac:dyDescent="0.2">
      <c r="A220" s="700" t="s">
        <v>317</v>
      </c>
      <c r="B220" s="701"/>
      <c r="C220" s="285">
        <f>+[4]B!C2282</f>
        <v>295</v>
      </c>
      <c r="D220" s="286">
        <f>+[4]B!D2282</f>
        <v>294</v>
      </c>
      <c r="E220" s="286">
        <f>+[4]B!E2282</f>
        <v>294</v>
      </c>
      <c r="F220" s="286">
        <f>+[4]B!F2282</f>
        <v>0</v>
      </c>
      <c r="G220" s="286">
        <f>+[4]B!G2282</f>
        <v>1</v>
      </c>
      <c r="H220" s="429">
        <f>+[4]B!AA2282</f>
        <v>145</v>
      </c>
      <c r="I220" s="429">
        <f>+[4]B!AB2282</f>
        <v>136</v>
      </c>
      <c r="J220" s="429">
        <f>+[4]B!AC2282</f>
        <v>14</v>
      </c>
      <c r="K220" s="429">
        <f>+[4]B!AD2282</f>
        <v>2</v>
      </c>
      <c r="L220" s="429">
        <f>+[4]B!AE2282</f>
        <v>0</v>
      </c>
      <c r="M220" s="429">
        <f>+[4]B!AF2282</f>
        <v>0</v>
      </c>
      <c r="N220" s="429">
        <f>+[4]B!AG2282</f>
        <v>0</v>
      </c>
      <c r="O220" s="429">
        <f>+[4]B!AH2282</f>
        <v>0</v>
      </c>
      <c r="P220" s="429">
        <f>+[4]B!AI2282</f>
        <v>0</v>
      </c>
      <c r="Q220" s="430">
        <f>+[4]B!AJ2282</f>
        <v>0</v>
      </c>
    </row>
    <row r="221" spans="1:22" x14ac:dyDescent="0.2">
      <c r="A221" s="700" t="s">
        <v>318</v>
      </c>
      <c r="B221" s="701"/>
      <c r="C221" s="285">
        <f>+[4]B!C2467</f>
        <v>652</v>
      </c>
      <c r="D221" s="286">
        <f>+[4]B!D2467</f>
        <v>652</v>
      </c>
      <c r="E221" s="286">
        <f>+[4]B!E2467</f>
        <v>578</v>
      </c>
      <c r="F221" s="286">
        <f>+[4]B!F2467</f>
        <v>74</v>
      </c>
      <c r="G221" s="286">
        <f>+[4]B!G2467</f>
        <v>0</v>
      </c>
      <c r="H221" s="429">
        <f>+[4]B!AA2467</f>
        <v>492</v>
      </c>
      <c r="I221" s="429">
        <f>+[4]B!AB2467</f>
        <v>10</v>
      </c>
      <c r="J221" s="429">
        <f>+[4]B!AC2467</f>
        <v>150</v>
      </c>
      <c r="K221" s="429">
        <f>+[4]B!AD2467</f>
        <v>0</v>
      </c>
      <c r="L221" s="429">
        <f>+[4]B!AE2467</f>
        <v>0</v>
      </c>
      <c r="M221" s="429">
        <f>+[4]B!AF2467</f>
        <v>0</v>
      </c>
      <c r="N221" s="429">
        <f>+[4]B!AG2467</f>
        <v>0</v>
      </c>
      <c r="O221" s="429">
        <f>+[4]B!AH2467</f>
        <v>0</v>
      </c>
      <c r="P221" s="429">
        <f>+[4]B!AI2467</f>
        <v>0</v>
      </c>
      <c r="Q221" s="430">
        <f>+[4]B!AJ2467</f>
        <v>0</v>
      </c>
    </row>
    <row r="222" spans="1:22" ht="14.25" customHeight="1" x14ac:dyDescent="0.2">
      <c r="A222" s="700" t="s">
        <v>319</v>
      </c>
      <c r="B222" s="701"/>
      <c r="C222" s="285">
        <f>SUM([4]B!C2642:C2644)+[4]B!C2593</f>
        <v>1046</v>
      </c>
      <c r="D222" s="286">
        <f>+[4]B!D2593</f>
        <v>1004</v>
      </c>
      <c r="E222" s="286">
        <f>+[4]B!E2593</f>
        <v>859</v>
      </c>
      <c r="F222" s="286">
        <f>+[4]B!F2593</f>
        <v>145</v>
      </c>
      <c r="G222" s="286">
        <f>+[4]B!G2593</f>
        <v>0</v>
      </c>
      <c r="H222" s="429">
        <f>+[4]B!AA2593</f>
        <v>908</v>
      </c>
      <c r="I222" s="429">
        <f>+[4]B!AB2593</f>
        <v>28</v>
      </c>
      <c r="J222" s="429">
        <f>+[4]B!AC2593</f>
        <v>68</v>
      </c>
      <c r="K222" s="429">
        <f>+[4]B!AD2593</f>
        <v>0</v>
      </c>
      <c r="L222" s="429">
        <f>+[4]B!AE2593</f>
        <v>0</v>
      </c>
      <c r="M222" s="429">
        <f>+[4]B!AF2593</f>
        <v>0</v>
      </c>
      <c r="N222" s="429">
        <f>+[4]B!AG2593</f>
        <v>0</v>
      </c>
      <c r="O222" s="429">
        <f>+[4]B!AH2593</f>
        <v>0</v>
      </c>
      <c r="P222" s="429">
        <f>+[4]B!AI2593</f>
        <v>0</v>
      </c>
      <c r="Q222" s="430">
        <f>+[4]B!AJ2593</f>
        <v>0</v>
      </c>
    </row>
    <row r="223" spans="1:22" x14ac:dyDescent="0.2">
      <c r="A223" s="700" t="s">
        <v>320</v>
      </c>
      <c r="B223" s="701"/>
      <c r="C223" s="285">
        <f>+[4]B!C2674</f>
        <v>297</v>
      </c>
      <c r="D223" s="286">
        <f>+[4]B!D2674</f>
        <v>297</v>
      </c>
      <c r="E223" s="286">
        <f>+[4]B!E2674</f>
        <v>297</v>
      </c>
      <c r="F223" s="286">
        <f>+[4]B!F2674</f>
        <v>0</v>
      </c>
      <c r="G223" s="286">
        <f>+[4]B!G2674</f>
        <v>0</v>
      </c>
      <c r="H223" s="429">
        <f>+[4]B!AA2674</f>
        <v>1</v>
      </c>
      <c r="I223" s="429">
        <f>+[4]B!AB2674</f>
        <v>273</v>
      </c>
      <c r="J223" s="429">
        <f>+[4]B!AC2674</f>
        <v>23</v>
      </c>
      <c r="K223" s="429">
        <f>+[4]B!AD2674</f>
        <v>0</v>
      </c>
      <c r="L223" s="429">
        <f>+[4]B!AE2674</f>
        <v>0</v>
      </c>
      <c r="M223" s="429">
        <f>+[4]B!AF2674</f>
        <v>0</v>
      </c>
      <c r="N223" s="429">
        <f>+[4]B!AG2674</f>
        <v>0</v>
      </c>
      <c r="O223" s="429">
        <f>+[4]B!AH2674</f>
        <v>0</v>
      </c>
      <c r="P223" s="429">
        <f>+[4]B!AI2674</f>
        <v>0</v>
      </c>
      <c r="Q223" s="430">
        <f>+[4]B!AJ2674</f>
        <v>0</v>
      </c>
    </row>
    <row r="224" spans="1:22" x14ac:dyDescent="0.2">
      <c r="A224" s="708" t="s">
        <v>321</v>
      </c>
      <c r="B224" s="709"/>
      <c r="C224" s="287">
        <f>+[4]B!C1178</f>
        <v>15677</v>
      </c>
      <c r="D224" s="288">
        <f>+[4]B!D1178</f>
        <v>15677</v>
      </c>
      <c r="E224" s="288">
        <f>+[4]B!E1178</f>
        <v>15677</v>
      </c>
      <c r="F224" s="288">
        <f>+[4]B!F1178</f>
        <v>0</v>
      </c>
      <c r="G224" s="288">
        <f>+[4]B!G1178</f>
        <v>0</v>
      </c>
      <c r="H224" s="420">
        <f>+[4]B!AA1178</f>
        <v>12546</v>
      </c>
      <c r="I224" s="420">
        <f>+[4]B!AB1178</f>
        <v>3131</v>
      </c>
      <c r="J224" s="420">
        <f>+[4]B!AC1178</f>
        <v>0</v>
      </c>
      <c r="K224" s="420">
        <f>+[4]B!AD1178</f>
        <v>0</v>
      </c>
      <c r="L224" s="420">
        <f>+[4]B!AE1178</f>
        <v>0</v>
      </c>
      <c r="M224" s="420">
        <f>+[4]B!AF1178</f>
        <v>0</v>
      </c>
      <c r="N224" s="420">
        <f>+[4]B!AG1178</f>
        <v>0</v>
      </c>
      <c r="O224" s="420">
        <f>+[4]B!AH1178</f>
        <v>0</v>
      </c>
      <c r="P224" s="420">
        <f>+[4]B!AI1178</f>
        <v>0</v>
      </c>
      <c r="Q224" s="421">
        <f>+[4]B!AJ1178</f>
        <v>0</v>
      </c>
    </row>
    <row r="225" spans="1:23" x14ac:dyDescent="0.2">
      <c r="A225" s="702" t="s">
        <v>322</v>
      </c>
      <c r="B225" s="703"/>
      <c r="C225" s="431">
        <f t="shared" ref="C225:P225" si="10">SUM(C213:C224)</f>
        <v>40905</v>
      </c>
      <c r="D225" s="431">
        <f>SUM(D213:D224)</f>
        <v>40862</v>
      </c>
      <c r="E225" s="431">
        <f t="shared" si="10"/>
        <v>40275</v>
      </c>
      <c r="F225" s="431">
        <f t="shared" si="10"/>
        <v>587</v>
      </c>
      <c r="G225" s="431">
        <f t="shared" si="10"/>
        <v>1</v>
      </c>
      <c r="H225" s="431">
        <f t="shared" si="10"/>
        <v>34674</v>
      </c>
      <c r="I225" s="431">
        <f t="shared" si="10"/>
        <v>4779</v>
      </c>
      <c r="J225" s="431">
        <f t="shared" si="10"/>
        <v>1410</v>
      </c>
      <c r="K225" s="431">
        <f t="shared" si="10"/>
        <v>2</v>
      </c>
      <c r="L225" s="431">
        <f t="shared" si="10"/>
        <v>2</v>
      </c>
      <c r="M225" s="431">
        <f t="shared" si="10"/>
        <v>0</v>
      </c>
      <c r="N225" s="431">
        <f t="shared" si="10"/>
        <v>0</v>
      </c>
      <c r="O225" s="431">
        <f t="shared" si="10"/>
        <v>0</v>
      </c>
      <c r="P225" s="431">
        <f t="shared" si="10"/>
        <v>18</v>
      </c>
      <c r="Q225" s="431">
        <f>SUM(Q213:Q224)</f>
        <v>0</v>
      </c>
    </row>
    <row r="226" spans="1:23" x14ac:dyDescent="0.2">
      <c r="A226" s="290" t="s">
        <v>323</v>
      </c>
      <c r="B226" s="540"/>
      <c r="E226" s="238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3"/>
      <c r="Q226" s="293"/>
      <c r="R226" s="293"/>
    </row>
    <row r="227" spans="1:23" ht="38.25" x14ac:dyDescent="0.2">
      <c r="A227" s="704" t="s">
        <v>324</v>
      </c>
      <c r="B227" s="705"/>
      <c r="C227" s="524" t="s">
        <v>157</v>
      </c>
      <c r="D227" s="536" t="s">
        <v>6</v>
      </c>
      <c r="E227" s="539" t="s">
        <v>7</v>
      </c>
      <c r="F227" s="292"/>
      <c r="G227" s="292"/>
      <c r="H227" s="292"/>
      <c r="I227" s="292"/>
      <c r="J227" s="292"/>
      <c r="K227" s="292"/>
      <c r="L227" s="292"/>
      <c r="M227" s="293"/>
      <c r="N227" s="293"/>
      <c r="O227" s="293"/>
    </row>
    <row r="228" spans="1:23" x14ac:dyDescent="0.2">
      <c r="A228" s="706" t="s">
        <v>325</v>
      </c>
      <c r="B228" s="707"/>
      <c r="C228" s="432">
        <f>[4]B!C1273</f>
        <v>90</v>
      </c>
      <c r="D228" s="351">
        <f>[4]B!E1273</f>
        <v>90</v>
      </c>
      <c r="E228" s="296"/>
      <c r="F228" s="292"/>
      <c r="G228" s="292"/>
      <c r="H228" s="292"/>
      <c r="I228" s="292"/>
      <c r="J228" s="292"/>
      <c r="K228" s="292"/>
      <c r="L228" s="292"/>
      <c r="M228" s="293"/>
      <c r="N228" s="293"/>
      <c r="O228" s="293"/>
    </row>
    <row r="229" spans="1:23" x14ac:dyDescent="0.2">
      <c r="A229" s="706" t="s">
        <v>326</v>
      </c>
      <c r="B229" s="707"/>
      <c r="C229" s="432">
        <f>[4]B!C2964</f>
        <v>39</v>
      </c>
      <c r="D229" s="351">
        <f>[4]B!E2964</f>
        <v>35</v>
      </c>
      <c r="E229" s="297">
        <f>[4]B!AL2964</f>
        <v>1247750</v>
      </c>
      <c r="F229" s="292"/>
      <c r="G229" s="292"/>
      <c r="H229" s="292"/>
      <c r="I229" s="292"/>
      <c r="J229" s="292"/>
      <c r="K229" s="292"/>
      <c r="L229" s="292"/>
      <c r="M229" s="293"/>
      <c r="N229" s="293"/>
      <c r="O229" s="293"/>
    </row>
    <row r="230" spans="1:23" x14ac:dyDescent="0.2">
      <c r="A230" s="706" t="s">
        <v>327</v>
      </c>
      <c r="B230" s="707"/>
      <c r="C230" s="432">
        <f>[4]B!C2970</f>
        <v>918</v>
      </c>
      <c r="D230" s="433">
        <f>[4]B!E2970</f>
        <v>681</v>
      </c>
      <c r="E230" s="298"/>
      <c r="F230" s="292"/>
      <c r="G230" s="292"/>
      <c r="H230" s="292"/>
      <c r="I230" s="292"/>
      <c r="J230" s="292"/>
      <c r="K230" s="292"/>
      <c r="L230" s="292"/>
      <c r="M230" s="293"/>
      <c r="N230" s="293"/>
      <c r="O230" s="293"/>
    </row>
    <row r="231" spans="1:23" x14ac:dyDescent="0.2">
      <c r="A231" s="706" t="s">
        <v>328</v>
      </c>
      <c r="B231" s="707"/>
      <c r="C231" s="432">
        <f>[4]B!C152</f>
        <v>1609</v>
      </c>
      <c r="D231" s="433">
        <f>[4]B!E152</f>
        <v>1593</v>
      </c>
      <c r="E231" s="434">
        <f>[4]B!AL152</f>
        <v>1354050</v>
      </c>
      <c r="F231" s="292"/>
      <c r="G231" s="292"/>
      <c r="H231" s="292"/>
      <c r="I231" s="292"/>
      <c r="J231" s="292"/>
      <c r="K231" s="292"/>
      <c r="L231" s="292"/>
      <c r="M231" s="293"/>
      <c r="N231" s="293"/>
      <c r="O231" s="293"/>
      <c r="S231" s="292"/>
    </row>
    <row r="232" spans="1:23" x14ac:dyDescent="0.2">
      <c r="A232" s="706" t="s">
        <v>329</v>
      </c>
      <c r="B232" s="707"/>
      <c r="C232" s="432">
        <f>[4]B!C158</f>
        <v>0</v>
      </c>
      <c r="D232" s="433">
        <f>[4]B!E158</f>
        <v>0</v>
      </c>
      <c r="E232" s="298"/>
      <c r="F232" s="292"/>
      <c r="G232" s="292"/>
      <c r="H232" s="292"/>
      <c r="I232" s="292"/>
      <c r="J232" s="292"/>
      <c r="K232" s="292"/>
      <c r="L232" s="292"/>
      <c r="M232" s="293"/>
      <c r="N232" s="293"/>
      <c r="O232" s="293"/>
    </row>
    <row r="233" spans="1:23" x14ac:dyDescent="0.2">
      <c r="A233" s="528" t="s">
        <v>330</v>
      </c>
      <c r="B233" s="529"/>
      <c r="C233" s="432">
        <f>[4]B!C156</f>
        <v>629</v>
      </c>
      <c r="D233" s="433">
        <f>[4]B!E156</f>
        <v>629</v>
      </c>
      <c r="E233" s="298"/>
      <c r="F233" s="292"/>
      <c r="G233" s="292"/>
      <c r="H233" s="292"/>
      <c r="I233" s="292"/>
      <c r="J233" s="292"/>
      <c r="K233" s="292"/>
      <c r="L233" s="292"/>
      <c r="M233" s="293"/>
      <c r="N233" s="293"/>
      <c r="O233" s="293"/>
    </row>
    <row r="234" spans="1:23" x14ac:dyDescent="0.2">
      <c r="A234" s="528" t="s">
        <v>331</v>
      </c>
      <c r="B234" s="529"/>
      <c r="C234" s="432">
        <f>[4]B!C157</f>
        <v>24</v>
      </c>
      <c r="D234" s="433">
        <f>[4]B!E157</f>
        <v>21</v>
      </c>
      <c r="E234" s="298"/>
      <c r="F234" s="292"/>
      <c r="G234" s="292"/>
      <c r="H234" s="292"/>
      <c r="I234" s="292"/>
      <c r="J234" s="292"/>
      <c r="K234" s="292"/>
      <c r="L234" s="292"/>
      <c r="M234" s="293"/>
      <c r="N234" s="293"/>
      <c r="O234" s="293"/>
    </row>
    <row r="235" spans="1:23" x14ac:dyDescent="0.2">
      <c r="A235" s="706" t="s">
        <v>332</v>
      </c>
      <c r="B235" s="707"/>
      <c r="C235" s="432">
        <f>[4]B!C2960</f>
        <v>34</v>
      </c>
      <c r="D235" s="351">
        <f>[4]B!E2960</f>
        <v>34</v>
      </c>
      <c r="E235" s="298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</row>
    <row r="236" spans="1:23" x14ac:dyDescent="0.2">
      <c r="A236" s="713" t="s">
        <v>79</v>
      </c>
      <c r="B236" s="714"/>
      <c r="C236" s="435">
        <f>SUM(C228:C235)</f>
        <v>3343</v>
      </c>
      <c r="D236" s="436">
        <f>SUM(D228:D235)</f>
        <v>3083</v>
      </c>
      <c r="E236" s="437">
        <f>SUM(E228:E235)</f>
        <v>2601800</v>
      </c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</row>
    <row r="237" spans="1:23" x14ac:dyDescent="0.2">
      <c r="A237" s="305" t="s">
        <v>333</v>
      </c>
      <c r="B237" s="306"/>
      <c r="C237" s="307"/>
      <c r="D237" s="428"/>
      <c r="E237" s="428"/>
      <c r="F237" s="428"/>
      <c r="G237" s="292"/>
      <c r="H237" s="292"/>
      <c r="I237" s="292"/>
      <c r="J237" s="292"/>
      <c r="K237" s="292"/>
      <c r="L237" s="292"/>
      <c r="M237" s="292"/>
      <c r="N237" s="301"/>
      <c r="O237" s="301"/>
      <c r="P237" s="308"/>
      <c r="Q237" s="308"/>
      <c r="R237" s="308"/>
      <c r="U237" s="309"/>
      <c r="V237" s="309"/>
      <c r="W237" s="308"/>
    </row>
    <row r="238" spans="1:23" x14ac:dyDescent="0.2">
      <c r="A238" s="310"/>
      <c r="B238" s="311"/>
      <c r="C238" s="312" t="s">
        <v>157</v>
      </c>
      <c r="D238" s="428"/>
      <c r="E238" s="428"/>
      <c r="F238" s="428"/>
      <c r="G238" s="292"/>
      <c r="H238" s="292"/>
      <c r="I238" s="292"/>
      <c r="J238" s="292"/>
      <c r="K238" s="292"/>
      <c r="L238" s="292"/>
      <c r="M238" s="292"/>
      <c r="N238" s="292"/>
      <c r="O238" s="292"/>
      <c r="U238" s="308"/>
      <c r="V238" s="308"/>
    </row>
    <row r="239" spans="1:23" x14ac:dyDescent="0.2">
      <c r="A239" s="715" t="s">
        <v>334</v>
      </c>
      <c r="B239" s="313" t="s">
        <v>335</v>
      </c>
      <c r="C239" s="438"/>
      <c r="D239" s="439"/>
      <c r="E239" s="428"/>
      <c r="F239" s="428"/>
      <c r="G239" s="292"/>
      <c r="H239" s="292"/>
      <c r="I239" s="292"/>
      <c r="J239" s="292"/>
      <c r="K239" s="292"/>
      <c r="L239" s="292"/>
      <c r="M239" s="292"/>
      <c r="N239" s="292"/>
      <c r="O239" s="292"/>
      <c r="S239" s="309"/>
      <c r="T239" s="308"/>
      <c r="U239" s="308"/>
      <c r="V239" s="308"/>
    </row>
    <row r="240" spans="1:23" x14ac:dyDescent="0.2">
      <c r="A240" s="715"/>
      <c r="B240" s="313" t="s">
        <v>336</v>
      </c>
      <c r="C240" s="440">
        <v>1410</v>
      </c>
      <c r="D240" s="439"/>
      <c r="E240" s="428"/>
      <c r="F240" s="428"/>
      <c r="G240" s="292"/>
      <c r="H240" s="292"/>
      <c r="I240" s="292"/>
      <c r="J240" s="292"/>
      <c r="K240" s="292"/>
      <c r="L240" s="292"/>
      <c r="M240" s="292"/>
      <c r="N240" s="292"/>
      <c r="O240" s="292"/>
      <c r="S240" s="308"/>
      <c r="T240" s="308"/>
      <c r="U240" s="308"/>
      <c r="V240" s="308"/>
    </row>
    <row r="241" spans="1:28" x14ac:dyDescent="0.2">
      <c r="A241" s="716" t="s">
        <v>337</v>
      </c>
      <c r="B241" s="717"/>
      <c r="C241" s="441">
        <v>34235</v>
      </c>
      <c r="D241" s="439"/>
      <c r="E241" s="428"/>
      <c r="F241" s="428"/>
      <c r="G241" s="292"/>
      <c r="H241" s="292"/>
      <c r="I241" s="292"/>
      <c r="J241" s="292"/>
      <c r="K241" s="292"/>
      <c r="L241" s="292"/>
      <c r="M241" s="292"/>
      <c r="N241" s="292"/>
      <c r="O241" s="292"/>
      <c r="S241" s="308"/>
      <c r="T241" s="308"/>
    </row>
    <row r="242" spans="1:28" x14ac:dyDescent="0.2">
      <c r="A242" s="96" t="s">
        <v>338</v>
      </c>
      <c r="B242" s="315"/>
      <c r="C242" s="442"/>
      <c r="D242" s="442"/>
      <c r="E242" s="442"/>
      <c r="F242" s="442"/>
      <c r="G242" s="442"/>
      <c r="H242" s="442"/>
      <c r="I242" s="442"/>
      <c r="J242" s="442"/>
      <c r="K242" s="442"/>
    </row>
    <row r="243" spans="1:28" ht="42.75" x14ac:dyDescent="0.2">
      <c r="A243" s="718" t="s">
        <v>339</v>
      </c>
      <c r="B243" s="719"/>
      <c r="C243" s="317" t="s">
        <v>157</v>
      </c>
      <c r="D243" s="530" t="s">
        <v>340</v>
      </c>
      <c r="E243" s="318" t="s">
        <v>341</v>
      </c>
      <c r="L243" s="5" t="s">
        <v>342</v>
      </c>
    </row>
    <row r="244" spans="1:28" x14ac:dyDescent="0.2">
      <c r="A244" s="724" t="s">
        <v>343</v>
      </c>
      <c r="B244" s="319" t="s">
        <v>344</v>
      </c>
      <c r="C244" s="320">
        <v>244</v>
      </c>
      <c r="D244" s="321">
        <v>242</v>
      </c>
      <c r="E244" s="321"/>
      <c r="F244" s="208" t="str">
        <f>AA244</f>
        <v/>
      </c>
      <c r="AA244" s="271" t="str">
        <f>IF(D244&gt;C244,"Error: Las actividades totales son menores que las realizadas en beneficiarios","")</f>
        <v/>
      </c>
      <c r="AB244" s="271">
        <f>IF(D244&gt;C244,1,0)</f>
        <v>0</v>
      </c>
    </row>
    <row r="245" spans="1:28" x14ac:dyDescent="0.2">
      <c r="A245" s="725"/>
      <c r="B245" s="322" t="s">
        <v>345</v>
      </c>
      <c r="C245" s="323"/>
      <c r="D245" s="324"/>
      <c r="E245" s="324"/>
      <c r="F245" s="208" t="str">
        <f>AA245</f>
        <v/>
      </c>
      <c r="AA245" s="271" t="str">
        <f>IF(D245&gt;C245,"Error: Las actividades totales son menores que las realizadas en beneficiarios","")</f>
        <v/>
      </c>
      <c r="AB245" s="271">
        <f>IF(D245&gt;C245,1,0)</f>
        <v>0</v>
      </c>
    </row>
    <row r="246" spans="1:28" x14ac:dyDescent="0.2">
      <c r="A246" s="726"/>
      <c r="B246" s="325" t="s">
        <v>346</v>
      </c>
      <c r="C246" s="326"/>
      <c r="D246" s="327"/>
      <c r="E246" s="327"/>
      <c r="F246" s="208" t="str">
        <f>AA246</f>
        <v/>
      </c>
      <c r="AA246" s="271" t="str">
        <f>IF(D246&gt;C246,"Error: Las actividades totales son menores que las realizadas en beneficiarios","")</f>
        <v/>
      </c>
      <c r="AB246" s="271">
        <f>IF(D246&gt;C246,1,0)</f>
        <v>0</v>
      </c>
    </row>
    <row r="247" spans="1:28" x14ac:dyDescent="0.2">
      <c r="A247" s="328" t="s">
        <v>347</v>
      </c>
      <c r="B247" s="329"/>
    </row>
    <row r="248" spans="1:28" ht="38.25" x14ac:dyDescent="0.2">
      <c r="A248" s="727" t="s">
        <v>292</v>
      </c>
      <c r="B248" s="728"/>
      <c r="C248" s="581" t="s">
        <v>157</v>
      </c>
      <c r="D248" s="581" t="s">
        <v>293</v>
      </c>
      <c r="E248" s="710" t="s">
        <v>348</v>
      </c>
      <c r="F248" s="711"/>
      <c r="G248" s="710" t="s">
        <v>349</v>
      </c>
      <c r="H248" s="712"/>
      <c r="I248" s="711"/>
      <c r="J248" s="541" t="s">
        <v>296</v>
      </c>
      <c r="K248" s="541" t="s">
        <v>297</v>
      </c>
      <c r="L248" s="541" t="s">
        <v>298</v>
      </c>
      <c r="M248" s="546" t="s">
        <v>298</v>
      </c>
    </row>
    <row r="249" spans="1:28" ht="63.75" x14ac:dyDescent="0.2">
      <c r="A249" s="729"/>
      <c r="B249" s="730"/>
      <c r="C249" s="582"/>
      <c r="D249" s="582"/>
      <c r="E249" s="330" t="s">
        <v>350</v>
      </c>
      <c r="F249" s="330" t="s">
        <v>351</v>
      </c>
      <c r="G249" s="443" t="s">
        <v>352</v>
      </c>
      <c r="H249" s="443" t="s">
        <v>353</v>
      </c>
      <c r="I249" s="444" t="s">
        <v>354</v>
      </c>
      <c r="J249" s="330" t="s">
        <v>350</v>
      </c>
      <c r="K249" s="330" t="s">
        <v>351</v>
      </c>
      <c r="L249" s="330" t="s">
        <v>350</v>
      </c>
      <c r="M249" s="330" t="s">
        <v>351</v>
      </c>
    </row>
    <row r="250" spans="1:28" x14ac:dyDescent="0.2">
      <c r="A250" s="720" t="s">
        <v>355</v>
      </c>
      <c r="B250" s="721" t="s">
        <v>355</v>
      </c>
      <c r="C250" s="333">
        <f>SUM(E250:F250)</f>
        <v>5</v>
      </c>
      <c r="D250" s="445">
        <v>5</v>
      </c>
      <c r="E250" s="445"/>
      <c r="F250" s="445">
        <v>5</v>
      </c>
      <c r="G250" s="445">
        <v>5</v>
      </c>
      <c r="H250" s="445"/>
      <c r="I250" s="445"/>
      <c r="J250" s="445"/>
      <c r="K250" s="445"/>
      <c r="L250" s="445"/>
      <c r="M250" s="445"/>
    </row>
    <row r="251" spans="1:28" x14ac:dyDescent="0.2">
      <c r="A251" s="720" t="s">
        <v>356</v>
      </c>
      <c r="B251" s="721" t="s">
        <v>356</v>
      </c>
      <c r="C251" s="333">
        <f>SUM(E251:F251)</f>
        <v>0</v>
      </c>
      <c r="D251" s="445"/>
      <c r="E251" s="445"/>
      <c r="F251" s="445"/>
      <c r="G251" s="445"/>
      <c r="H251" s="445"/>
      <c r="I251" s="445"/>
      <c r="J251" s="445"/>
      <c r="K251" s="445"/>
      <c r="L251" s="445"/>
      <c r="M251" s="445"/>
    </row>
    <row r="252" spans="1:28" x14ac:dyDescent="0.2">
      <c r="A252" s="720" t="s">
        <v>357</v>
      </c>
      <c r="B252" s="721"/>
      <c r="C252" s="333">
        <f>SUM(E252:F252)</f>
        <v>0</v>
      </c>
      <c r="D252" s="445"/>
      <c r="E252" s="445"/>
      <c r="F252" s="445"/>
      <c r="G252" s="445"/>
      <c r="H252" s="445"/>
      <c r="I252" s="445"/>
      <c r="J252" s="445"/>
      <c r="K252" s="445"/>
      <c r="L252" s="445"/>
      <c r="M252" s="445"/>
    </row>
    <row r="253" spans="1:28" x14ac:dyDescent="0.2">
      <c r="A253" s="720" t="s">
        <v>358</v>
      </c>
      <c r="B253" s="721"/>
      <c r="C253" s="333">
        <f>SUM(E253:F253)</f>
        <v>0</v>
      </c>
      <c r="D253" s="445"/>
      <c r="E253" s="445"/>
      <c r="F253" s="445"/>
      <c r="G253" s="445"/>
      <c r="H253" s="445"/>
      <c r="I253" s="445"/>
      <c r="J253" s="445"/>
      <c r="K253" s="445"/>
      <c r="L253" s="445"/>
      <c r="M253" s="445"/>
    </row>
    <row r="254" spans="1:28" x14ac:dyDescent="0.2">
      <c r="A254" s="720" t="s">
        <v>359</v>
      </c>
      <c r="B254" s="721"/>
      <c r="C254" s="333">
        <f>SUM(E254:F254)</f>
        <v>0</v>
      </c>
      <c r="D254" s="445"/>
      <c r="E254" s="445"/>
      <c r="F254" s="445"/>
      <c r="G254" s="445"/>
      <c r="H254" s="445"/>
      <c r="I254" s="445"/>
      <c r="J254" s="445"/>
      <c r="K254" s="445"/>
      <c r="L254" s="445"/>
      <c r="M254" s="445"/>
    </row>
    <row r="255" spans="1:28" x14ac:dyDescent="0.2">
      <c r="A255" s="527"/>
      <c r="B255" s="526" t="s">
        <v>360</v>
      </c>
      <c r="C255" s="333">
        <f t="shared" ref="C255:I255" si="11">SUM(C250:C254)</f>
        <v>5</v>
      </c>
      <c r="D255" s="333">
        <f t="shared" si="11"/>
        <v>5</v>
      </c>
      <c r="E255" s="333">
        <f t="shared" si="11"/>
        <v>0</v>
      </c>
      <c r="F255" s="333">
        <f t="shared" si="11"/>
        <v>5</v>
      </c>
      <c r="G255" s="333">
        <f t="shared" si="11"/>
        <v>5</v>
      </c>
      <c r="H255" s="333">
        <f t="shared" si="11"/>
        <v>0</v>
      </c>
      <c r="I255" s="333">
        <f t="shared" si="11"/>
        <v>0</v>
      </c>
      <c r="J255" s="333">
        <f>SUM(J250:J254)</f>
        <v>0</v>
      </c>
      <c r="K255" s="333">
        <f>SUM(K250:K254)</f>
        <v>0</v>
      </c>
      <c r="L255" s="333">
        <f>SUM(L250:L254)</f>
        <v>0</v>
      </c>
      <c r="M255" s="333">
        <f>SUM(M250:M254)</f>
        <v>0</v>
      </c>
    </row>
    <row r="256" spans="1:28" ht="14.25" customHeight="1" x14ac:dyDescent="0.2">
      <c r="A256" s="722" t="s">
        <v>361</v>
      </c>
      <c r="B256" s="723"/>
      <c r="C256" s="333">
        <f>SUM(E256:F256)</f>
        <v>0</v>
      </c>
      <c r="D256" s="445"/>
      <c r="E256" s="445"/>
      <c r="F256" s="445"/>
      <c r="G256" s="445"/>
      <c r="H256" s="445"/>
      <c r="I256" s="445"/>
      <c r="J256" s="445"/>
      <c r="K256" s="445"/>
      <c r="L256" s="445"/>
      <c r="M256" s="445"/>
    </row>
    <row r="257" spans="1:13" x14ac:dyDescent="0.2">
      <c r="A257" s="722" t="s">
        <v>362</v>
      </c>
      <c r="B257" s="723"/>
      <c r="C257" s="333">
        <f>SUM(E257:F257)</f>
        <v>0</v>
      </c>
      <c r="D257" s="445"/>
      <c r="E257" s="445"/>
      <c r="F257" s="445"/>
      <c r="G257" s="445"/>
      <c r="H257" s="445"/>
      <c r="I257" s="445"/>
      <c r="J257" s="445"/>
      <c r="K257" s="445"/>
      <c r="L257" s="445"/>
      <c r="M257" s="445"/>
    </row>
    <row r="258" spans="1:13" ht="14.25" customHeight="1" x14ac:dyDescent="0.2">
      <c r="A258" s="722" t="s">
        <v>363</v>
      </c>
      <c r="B258" s="723"/>
      <c r="C258" s="333">
        <f>SUM(E258:F258)</f>
        <v>0</v>
      </c>
      <c r="D258" s="445"/>
      <c r="E258" s="445"/>
      <c r="F258" s="445"/>
      <c r="G258" s="445"/>
      <c r="H258" s="445"/>
      <c r="I258" s="445"/>
      <c r="J258" s="445"/>
      <c r="K258" s="445"/>
      <c r="L258" s="445"/>
      <c r="M258" s="445"/>
    </row>
    <row r="259" spans="1:13" x14ac:dyDescent="0.2">
      <c r="A259" s="735" t="s">
        <v>364</v>
      </c>
      <c r="B259" s="736"/>
      <c r="C259" s="333">
        <f t="shared" ref="C259:M259" si="12">SUM(C256:C258)</f>
        <v>0</v>
      </c>
      <c r="D259" s="333">
        <f t="shared" si="12"/>
        <v>0</v>
      </c>
      <c r="E259" s="333">
        <f t="shared" si="12"/>
        <v>0</v>
      </c>
      <c r="F259" s="333">
        <f t="shared" si="12"/>
        <v>0</v>
      </c>
      <c r="G259" s="333">
        <f t="shared" si="12"/>
        <v>0</v>
      </c>
      <c r="H259" s="333">
        <f t="shared" si="12"/>
        <v>0</v>
      </c>
      <c r="I259" s="333">
        <f t="shared" si="12"/>
        <v>0</v>
      </c>
      <c r="J259" s="333">
        <f t="shared" si="12"/>
        <v>0</v>
      </c>
      <c r="K259" s="333">
        <f t="shared" si="12"/>
        <v>0</v>
      </c>
      <c r="L259" s="333">
        <f t="shared" si="12"/>
        <v>0</v>
      </c>
      <c r="M259" s="333">
        <f t="shared" si="12"/>
        <v>0</v>
      </c>
    </row>
    <row r="260" spans="1:13" x14ac:dyDescent="0.2">
      <c r="A260" s="722" t="s">
        <v>365</v>
      </c>
      <c r="B260" s="723"/>
      <c r="C260" s="333">
        <f>SUM(E260:F260)</f>
        <v>0</v>
      </c>
      <c r="D260" s="445"/>
      <c r="E260" s="445"/>
      <c r="F260" s="445"/>
      <c r="G260" s="445"/>
      <c r="H260" s="445"/>
      <c r="I260" s="445"/>
      <c r="J260" s="445"/>
      <c r="K260" s="445"/>
      <c r="L260" s="445"/>
      <c r="M260" s="445"/>
    </row>
    <row r="261" spans="1:13" x14ac:dyDescent="0.2">
      <c r="A261" s="722" t="s">
        <v>366</v>
      </c>
      <c r="B261" s="723"/>
      <c r="C261" s="333">
        <f>SUM(E261:F261)</f>
        <v>0</v>
      </c>
      <c r="D261" s="445"/>
      <c r="E261" s="445"/>
      <c r="F261" s="445"/>
      <c r="G261" s="445"/>
      <c r="H261" s="445"/>
      <c r="I261" s="445"/>
      <c r="J261" s="445"/>
      <c r="K261" s="445"/>
      <c r="L261" s="445"/>
      <c r="M261" s="445"/>
    </row>
    <row r="262" spans="1:13" ht="14.25" customHeight="1" x14ac:dyDescent="0.2">
      <c r="A262" s="722" t="s">
        <v>367</v>
      </c>
      <c r="B262" s="723"/>
      <c r="C262" s="333">
        <f>SUM(E262:F262)</f>
        <v>0</v>
      </c>
      <c r="D262" s="445"/>
      <c r="E262" s="445"/>
      <c r="F262" s="445"/>
      <c r="G262" s="445"/>
      <c r="H262" s="445"/>
      <c r="I262" s="445"/>
      <c r="J262" s="445"/>
      <c r="K262" s="445"/>
      <c r="L262" s="445"/>
      <c r="M262" s="445"/>
    </row>
    <row r="263" spans="1:13" x14ac:dyDescent="0.2">
      <c r="A263" s="527"/>
      <c r="B263" s="336" t="s">
        <v>368</v>
      </c>
      <c r="C263" s="333">
        <f t="shared" ref="C263:I263" si="13">SUM(C260:C262)</f>
        <v>0</v>
      </c>
      <c r="D263" s="333">
        <f t="shared" si="13"/>
        <v>0</v>
      </c>
      <c r="E263" s="333">
        <f t="shared" si="13"/>
        <v>0</v>
      </c>
      <c r="F263" s="333">
        <f t="shared" si="13"/>
        <v>0</v>
      </c>
      <c r="G263" s="333">
        <f t="shared" si="13"/>
        <v>0</v>
      </c>
      <c r="H263" s="333">
        <f t="shared" si="13"/>
        <v>0</v>
      </c>
      <c r="I263" s="333">
        <f t="shared" si="13"/>
        <v>0</v>
      </c>
      <c r="J263" s="333">
        <f>SUM(J260:J262)</f>
        <v>0</v>
      </c>
      <c r="K263" s="333">
        <f>SUM(K260:K262)</f>
        <v>0</v>
      </c>
      <c r="L263" s="333">
        <f>SUM(L260:L262)</f>
        <v>0</v>
      </c>
      <c r="M263" s="333">
        <f>SUM(M260:M262)</f>
        <v>0</v>
      </c>
    </row>
    <row r="264" spans="1:13" x14ac:dyDescent="0.2">
      <c r="A264" s="722" t="s">
        <v>369</v>
      </c>
      <c r="B264" s="723"/>
      <c r="C264" s="333">
        <f>SUM(E264:F264)</f>
        <v>0</v>
      </c>
      <c r="D264" s="445"/>
      <c r="E264" s="445"/>
      <c r="F264" s="445"/>
      <c r="G264" s="445"/>
      <c r="H264" s="445"/>
      <c r="I264" s="445"/>
      <c r="J264" s="445"/>
      <c r="K264" s="445"/>
      <c r="L264" s="445"/>
      <c r="M264" s="445"/>
    </row>
    <row r="265" spans="1:13" x14ac:dyDescent="0.2">
      <c r="A265" s="731" t="s">
        <v>370</v>
      </c>
      <c r="B265" s="732"/>
      <c r="C265" s="333">
        <f>SUM(E265:F265)</f>
        <v>2</v>
      </c>
      <c r="D265" s="445">
        <v>2</v>
      </c>
      <c r="E265" s="445"/>
      <c r="F265" s="445">
        <v>2</v>
      </c>
      <c r="G265" s="445">
        <v>2</v>
      </c>
      <c r="H265" s="445"/>
      <c r="I265" s="445"/>
      <c r="J265" s="445"/>
      <c r="K265" s="445"/>
      <c r="L265" s="445"/>
      <c r="M265" s="445"/>
    </row>
    <row r="266" spans="1:13" x14ac:dyDescent="0.2">
      <c r="A266" s="722" t="s">
        <v>371</v>
      </c>
      <c r="B266" s="723"/>
      <c r="C266" s="333">
        <f>SUM(E266:F266)</f>
        <v>0</v>
      </c>
      <c r="D266" s="445"/>
      <c r="E266" s="445"/>
      <c r="F266" s="445"/>
      <c r="G266" s="445"/>
      <c r="H266" s="445"/>
      <c r="I266" s="445"/>
      <c r="J266" s="445"/>
      <c r="K266" s="445"/>
      <c r="L266" s="445"/>
      <c r="M266" s="445"/>
    </row>
    <row r="267" spans="1:13" x14ac:dyDescent="0.2">
      <c r="A267" s="527"/>
      <c r="B267" s="336" t="s">
        <v>372</v>
      </c>
      <c r="C267" s="333">
        <f t="shared" ref="C267:M267" si="14">SUM(C264:C266)</f>
        <v>2</v>
      </c>
      <c r="D267" s="333">
        <f t="shared" si="14"/>
        <v>2</v>
      </c>
      <c r="E267" s="333">
        <f t="shared" si="14"/>
        <v>0</v>
      </c>
      <c r="F267" s="333">
        <f t="shared" si="14"/>
        <v>2</v>
      </c>
      <c r="G267" s="333">
        <f t="shared" si="14"/>
        <v>2</v>
      </c>
      <c r="H267" s="333">
        <f t="shared" si="14"/>
        <v>0</v>
      </c>
      <c r="I267" s="333">
        <f t="shared" si="14"/>
        <v>0</v>
      </c>
      <c r="J267" s="333">
        <f t="shared" si="14"/>
        <v>0</v>
      </c>
      <c r="K267" s="333">
        <f t="shared" si="14"/>
        <v>0</v>
      </c>
      <c r="L267" s="333">
        <f t="shared" si="14"/>
        <v>0</v>
      </c>
      <c r="M267" s="333">
        <f t="shared" si="14"/>
        <v>0</v>
      </c>
    </row>
    <row r="268" spans="1:13" x14ac:dyDescent="0.2">
      <c r="A268" s="733" t="s">
        <v>373</v>
      </c>
      <c r="B268" s="734" t="s">
        <v>374</v>
      </c>
      <c r="C268" s="333">
        <f t="shared" ref="C268:C275" si="15">SUM(E268:F268)</f>
        <v>11</v>
      </c>
      <c r="D268" s="445">
        <v>11</v>
      </c>
      <c r="E268" s="445"/>
      <c r="F268" s="445">
        <v>11</v>
      </c>
      <c r="G268" s="445">
        <v>11</v>
      </c>
      <c r="H268" s="445"/>
      <c r="I268" s="445"/>
      <c r="J268" s="445"/>
      <c r="K268" s="445"/>
      <c r="L268" s="445"/>
      <c r="M268" s="445"/>
    </row>
    <row r="269" spans="1:13" x14ac:dyDescent="0.2">
      <c r="A269" s="733" t="s">
        <v>375</v>
      </c>
      <c r="B269" s="734" t="s">
        <v>375</v>
      </c>
      <c r="C269" s="333">
        <f t="shared" si="15"/>
        <v>0</v>
      </c>
      <c r="D269" s="445">
        <v>0</v>
      </c>
      <c r="E269" s="445"/>
      <c r="F269" s="445">
        <v>0</v>
      </c>
      <c r="G269" s="445">
        <v>0</v>
      </c>
      <c r="H269" s="445"/>
      <c r="I269" s="445"/>
      <c r="J269" s="445"/>
      <c r="K269" s="445"/>
      <c r="L269" s="445"/>
      <c r="M269" s="445"/>
    </row>
    <row r="270" spans="1:13" x14ac:dyDescent="0.2">
      <c r="A270" s="733" t="s">
        <v>376</v>
      </c>
      <c r="B270" s="734" t="s">
        <v>376</v>
      </c>
      <c r="C270" s="333">
        <f t="shared" si="15"/>
        <v>6</v>
      </c>
      <c r="D270" s="445">
        <v>6</v>
      </c>
      <c r="E270" s="445"/>
      <c r="F270" s="445">
        <v>6</v>
      </c>
      <c r="G270" s="445">
        <v>6</v>
      </c>
      <c r="H270" s="445"/>
      <c r="I270" s="445"/>
      <c r="J270" s="445"/>
      <c r="K270" s="445"/>
      <c r="L270" s="445"/>
      <c r="M270" s="445"/>
    </row>
    <row r="271" spans="1:13" ht="14.25" customHeight="1" x14ac:dyDescent="0.2">
      <c r="A271" s="737" t="s">
        <v>377</v>
      </c>
      <c r="B271" s="738"/>
      <c r="C271" s="333">
        <f t="shared" si="15"/>
        <v>35</v>
      </c>
      <c r="D271" s="445">
        <v>35</v>
      </c>
      <c r="E271" s="445"/>
      <c r="F271" s="445">
        <v>35</v>
      </c>
      <c r="G271" s="445">
        <v>35</v>
      </c>
      <c r="H271" s="445"/>
      <c r="I271" s="445"/>
      <c r="J271" s="445"/>
      <c r="K271" s="445"/>
      <c r="L271" s="445"/>
      <c r="M271" s="445"/>
    </row>
    <row r="272" spans="1:13" x14ac:dyDescent="0.2">
      <c r="A272" s="737" t="s">
        <v>378</v>
      </c>
      <c r="B272" s="738" t="s">
        <v>378</v>
      </c>
      <c r="C272" s="333">
        <f t="shared" si="15"/>
        <v>4</v>
      </c>
      <c r="D272" s="445">
        <v>4</v>
      </c>
      <c r="E272" s="445"/>
      <c r="F272" s="445">
        <v>4</v>
      </c>
      <c r="G272" s="445">
        <v>4</v>
      </c>
      <c r="H272" s="445"/>
      <c r="I272" s="445"/>
      <c r="J272" s="445"/>
      <c r="K272" s="445"/>
      <c r="L272" s="445"/>
      <c r="M272" s="445"/>
    </row>
    <row r="273" spans="1:13" x14ac:dyDescent="0.2">
      <c r="A273" s="722" t="s">
        <v>379</v>
      </c>
      <c r="B273" s="723"/>
      <c r="C273" s="333">
        <f t="shared" si="15"/>
        <v>4</v>
      </c>
      <c r="D273" s="445">
        <v>4</v>
      </c>
      <c r="E273" s="445"/>
      <c r="F273" s="445">
        <v>4</v>
      </c>
      <c r="G273" s="445">
        <v>4</v>
      </c>
      <c r="H273" s="445"/>
      <c r="I273" s="445"/>
      <c r="J273" s="445"/>
      <c r="K273" s="445"/>
      <c r="L273" s="445"/>
      <c r="M273" s="445"/>
    </row>
    <row r="274" spans="1:13" ht="14.25" customHeight="1" x14ac:dyDescent="0.2">
      <c r="A274" s="737" t="s">
        <v>380</v>
      </c>
      <c r="B274" s="738" t="s">
        <v>380</v>
      </c>
      <c r="C274" s="333">
        <f t="shared" si="15"/>
        <v>0</v>
      </c>
      <c r="D274" s="445"/>
      <c r="E274" s="445"/>
      <c r="F274" s="445"/>
      <c r="G274" s="445"/>
      <c r="H274" s="445"/>
      <c r="I274" s="445"/>
      <c r="J274" s="445"/>
      <c r="K274" s="445"/>
      <c r="L274" s="445"/>
      <c r="M274" s="445"/>
    </row>
    <row r="275" spans="1:13" ht="14.25" customHeight="1" x14ac:dyDescent="0.2">
      <c r="A275" s="737" t="s">
        <v>37</v>
      </c>
      <c r="B275" s="738" t="s">
        <v>37</v>
      </c>
      <c r="C275" s="333">
        <f t="shared" si="15"/>
        <v>4</v>
      </c>
      <c r="D275" s="445">
        <v>4</v>
      </c>
      <c r="E275" s="445"/>
      <c r="F275" s="445">
        <v>4</v>
      </c>
      <c r="G275" s="445">
        <v>4</v>
      </c>
      <c r="H275" s="445"/>
      <c r="I275" s="445"/>
      <c r="J275" s="445"/>
      <c r="K275" s="445"/>
      <c r="L275" s="445"/>
      <c r="M275" s="445"/>
    </row>
    <row r="276" spans="1:13" x14ac:dyDescent="0.2">
      <c r="A276" s="525"/>
      <c r="B276" s="336" t="s">
        <v>381</v>
      </c>
      <c r="C276" s="333">
        <f t="shared" ref="C276:M276" si="16">SUM(C268:C275)</f>
        <v>64</v>
      </c>
      <c r="D276" s="333">
        <f t="shared" si="16"/>
        <v>64</v>
      </c>
      <c r="E276" s="333">
        <f t="shared" si="16"/>
        <v>0</v>
      </c>
      <c r="F276" s="333">
        <f t="shared" si="16"/>
        <v>64</v>
      </c>
      <c r="G276" s="333">
        <f t="shared" si="16"/>
        <v>64</v>
      </c>
      <c r="H276" s="333">
        <f t="shared" si="16"/>
        <v>0</v>
      </c>
      <c r="I276" s="333">
        <f t="shared" si="16"/>
        <v>0</v>
      </c>
      <c r="J276" s="333">
        <f t="shared" si="16"/>
        <v>0</v>
      </c>
      <c r="K276" s="333">
        <f t="shared" si="16"/>
        <v>0</v>
      </c>
      <c r="L276" s="333">
        <f t="shared" si="16"/>
        <v>0</v>
      </c>
      <c r="M276" s="333">
        <f t="shared" si="16"/>
        <v>0</v>
      </c>
    </row>
    <row r="277" spans="1:13" x14ac:dyDescent="0.2">
      <c r="A277" s="731" t="s">
        <v>382</v>
      </c>
      <c r="B277" s="732"/>
      <c r="C277" s="333">
        <f t="shared" ref="C277:C282" si="17">SUM(E277:F277)</f>
        <v>0</v>
      </c>
      <c r="D277" s="445"/>
      <c r="E277" s="445"/>
      <c r="F277" s="445"/>
      <c r="G277" s="445"/>
      <c r="H277" s="445"/>
      <c r="I277" s="445"/>
      <c r="J277" s="445"/>
      <c r="K277" s="445"/>
      <c r="L277" s="445"/>
      <c r="M277" s="445"/>
    </row>
    <row r="278" spans="1:13" x14ac:dyDescent="0.2">
      <c r="A278" s="731" t="s">
        <v>383</v>
      </c>
      <c r="B278" s="732"/>
      <c r="C278" s="333">
        <f t="shared" si="17"/>
        <v>0</v>
      </c>
      <c r="D278" s="445"/>
      <c r="E278" s="445"/>
      <c r="F278" s="445"/>
      <c r="G278" s="445"/>
      <c r="H278" s="445"/>
      <c r="I278" s="445"/>
      <c r="J278" s="445"/>
      <c r="K278" s="445"/>
      <c r="L278" s="445"/>
      <c r="M278" s="445"/>
    </row>
    <row r="279" spans="1:13" x14ac:dyDescent="0.2">
      <c r="A279" s="731" t="s">
        <v>384</v>
      </c>
      <c r="B279" s="732"/>
      <c r="C279" s="333">
        <f t="shared" si="17"/>
        <v>0</v>
      </c>
      <c r="D279" s="445"/>
      <c r="E279" s="445"/>
      <c r="F279" s="445"/>
      <c r="G279" s="445"/>
      <c r="H279" s="445"/>
      <c r="I279" s="445"/>
      <c r="J279" s="445"/>
      <c r="K279" s="445"/>
      <c r="L279" s="445"/>
      <c r="M279" s="445"/>
    </row>
    <row r="280" spans="1:13" x14ac:dyDescent="0.2">
      <c r="A280" s="722" t="s">
        <v>385</v>
      </c>
      <c r="B280" s="723"/>
      <c r="C280" s="333">
        <f t="shared" si="17"/>
        <v>0</v>
      </c>
      <c r="D280" s="445"/>
      <c r="E280" s="445"/>
      <c r="F280" s="445"/>
      <c r="G280" s="445"/>
      <c r="H280" s="445"/>
      <c r="I280" s="445"/>
      <c r="J280" s="445"/>
      <c r="K280" s="445"/>
      <c r="L280" s="445"/>
      <c r="M280" s="445"/>
    </row>
    <row r="281" spans="1:13" ht="14.25" customHeight="1" x14ac:dyDescent="0.2">
      <c r="A281" s="722" t="s">
        <v>386</v>
      </c>
      <c r="B281" s="723"/>
      <c r="C281" s="333">
        <f t="shared" si="17"/>
        <v>1</v>
      </c>
      <c r="D281" s="445">
        <v>1</v>
      </c>
      <c r="E281" s="445"/>
      <c r="F281" s="445">
        <v>1</v>
      </c>
      <c r="G281" s="445">
        <v>1</v>
      </c>
      <c r="H281" s="445"/>
      <c r="I281" s="445"/>
      <c r="J281" s="445"/>
      <c r="K281" s="445"/>
      <c r="L281" s="445"/>
      <c r="M281" s="445"/>
    </row>
    <row r="282" spans="1:13" ht="14.25" customHeight="1" x14ac:dyDescent="0.2">
      <c r="A282" s="722" t="s">
        <v>387</v>
      </c>
      <c r="B282" s="723"/>
      <c r="C282" s="333">
        <f t="shared" si="17"/>
        <v>54</v>
      </c>
      <c r="D282" s="445">
        <v>54</v>
      </c>
      <c r="E282" s="445"/>
      <c r="F282" s="445">
        <v>54</v>
      </c>
      <c r="G282" s="445">
        <v>54</v>
      </c>
      <c r="H282" s="445"/>
      <c r="I282" s="445"/>
      <c r="J282" s="445"/>
      <c r="K282" s="445"/>
      <c r="L282" s="445"/>
      <c r="M282" s="445"/>
    </row>
    <row r="283" spans="1:13" x14ac:dyDescent="0.2">
      <c r="A283" s="525"/>
      <c r="B283" s="336" t="s">
        <v>388</v>
      </c>
      <c r="C283" s="333">
        <f t="shared" ref="C283:M283" si="18">SUM(C277:C282)</f>
        <v>55</v>
      </c>
      <c r="D283" s="333">
        <f t="shared" si="18"/>
        <v>55</v>
      </c>
      <c r="E283" s="333">
        <f t="shared" si="18"/>
        <v>0</v>
      </c>
      <c r="F283" s="333">
        <f t="shared" si="18"/>
        <v>55</v>
      </c>
      <c r="G283" s="333">
        <f t="shared" si="18"/>
        <v>55</v>
      </c>
      <c r="H283" s="333">
        <f t="shared" si="18"/>
        <v>0</v>
      </c>
      <c r="I283" s="333">
        <f t="shared" si="18"/>
        <v>0</v>
      </c>
      <c r="J283" s="333">
        <f t="shared" si="18"/>
        <v>0</v>
      </c>
      <c r="K283" s="333">
        <f t="shared" si="18"/>
        <v>0</v>
      </c>
      <c r="L283" s="333">
        <f t="shared" si="18"/>
        <v>0</v>
      </c>
      <c r="M283" s="333">
        <f t="shared" si="18"/>
        <v>0</v>
      </c>
    </row>
    <row r="284" spans="1:13" x14ac:dyDescent="0.2">
      <c r="A284" s="722" t="s">
        <v>141</v>
      </c>
      <c r="B284" s="723" t="s">
        <v>141</v>
      </c>
      <c r="C284" s="333">
        <f>SUM(E284:F284)</f>
        <v>1</v>
      </c>
      <c r="D284" s="446">
        <v>1</v>
      </c>
      <c r="E284" s="445"/>
      <c r="F284" s="445">
        <v>1</v>
      </c>
      <c r="G284" s="445">
        <v>1</v>
      </c>
      <c r="H284" s="445"/>
      <c r="I284" s="445"/>
      <c r="J284" s="445"/>
      <c r="K284" s="445"/>
      <c r="L284" s="445"/>
      <c r="M284" s="445"/>
    </row>
    <row r="285" spans="1:13" x14ac:dyDescent="0.2">
      <c r="A285" s="722" t="s">
        <v>143</v>
      </c>
      <c r="B285" s="723" t="s">
        <v>143</v>
      </c>
      <c r="C285" s="333">
        <f>SUM(E285:F285)</f>
        <v>0</v>
      </c>
      <c r="D285" s="446"/>
      <c r="E285" s="445"/>
      <c r="F285" s="445"/>
      <c r="G285" s="445"/>
      <c r="H285" s="445"/>
      <c r="I285" s="445"/>
      <c r="J285" s="445"/>
      <c r="K285" s="445"/>
      <c r="L285" s="445"/>
      <c r="M285" s="445"/>
    </row>
    <row r="286" spans="1:13" x14ac:dyDescent="0.2">
      <c r="A286" s="722" t="s">
        <v>282</v>
      </c>
      <c r="B286" s="723"/>
      <c r="C286" s="333">
        <f>SUM(E286:F286)</f>
        <v>0</v>
      </c>
      <c r="D286" s="446"/>
      <c r="E286" s="446"/>
      <c r="F286" s="446"/>
      <c r="G286" s="446"/>
      <c r="H286" s="446"/>
      <c r="I286" s="446"/>
      <c r="J286" s="446"/>
      <c r="K286" s="446"/>
      <c r="L286" s="446"/>
      <c r="M286" s="446"/>
    </row>
    <row r="287" spans="1:13" x14ac:dyDescent="0.2">
      <c r="A287" s="722" t="s">
        <v>283</v>
      </c>
      <c r="B287" s="723"/>
      <c r="C287" s="333">
        <f>SUM(E287:F287)</f>
        <v>0</v>
      </c>
      <c r="D287" s="446"/>
      <c r="E287" s="446"/>
      <c r="F287" s="446"/>
      <c r="G287" s="446"/>
      <c r="H287" s="446"/>
      <c r="I287" s="446"/>
      <c r="J287" s="446"/>
      <c r="K287" s="446"/>
      <c r="L287" s="446"/>
      <c r="M287" s="446"/>
    </row>
    <row r="288" spans="1:13" x14ac:dyDescent="0.2">
      <c r="A288" s="337"/>
      <c r="B288" s="338" t="s">
        <v>389</v>
      </c>
      <c r="C288" s="333">
        <f t="shared" ref="C288:M288" si="19">SUM(C284:C287)</f>
        <v>1</v>
      </c>
      <c r="D288" s="333">
        <f t="shared" si="19"/>
        <v>1</v>
      </c>
      <c r="E288" s="333">
        <f t="shared" si="19"/>
        <v>0</v>
      </c>
      <c r="F288" s="333">
        <f t="shared" si="19"/>
        <v>1</v>
      </c>
      <c r="G288" s="333">
        <f t="shared" si="19"/>
        <v>1</v>
      </c>
      <c r="H288" s="333">
        <f t="shared" si="19"/>
        <v>0</v>
      </c>
      <c r="I288" s="333">
        <f t="shared" si="19"/>
        <v>0</v>
      </c>
      <c r="J288" s="333">
        <f t="shared" si="19"/>
        <v>0</v>
      </c>
      <c r="K288" s="333">
        <f t="shared" si="19"/>
        <v>0</v>
      </c>
      <c r="L288" s="333">
        <f t="shared" si="19"/>
        <v>0</v>
      </c>
      <c r="M288" s="333">
        <f t="shared" si="19"/>
        <v>0</v>
      </c>
    </row>
    <row r="289" spans="1:13" x14ac:dyDescent="0.2">
      <c r="A289" s="339"/>
      <c r="B289" s="340" t="s">
        <v>157</v>
      </c>
      <c r="C289" s="341">
        <f t="shared" ref="C289:M289" si="20">SUM(C255+C259+C263+C267+C276+C283+C288)</f>
        <v>127</v>
      </c>
      <c r="D289" s="341">
        <f t="shared" si="20"/>
        <v>127</v>
      </c>
      <c r="E289" s="341">
        <f t="shared" si="20"/>
        <v>0</v>
      </c>
      <c r="F289" s="341">
        <f t="shared" si="20"/>
        <v>127</v>
      </c>
      <c r="G289" s="341">
        <f t="shared" si="20"/>
        <v>127</v>
      </c>
      <c r="H289" s="341">
        <f t="shared" si="20"/>
        <v>0</v>
      </c>
      <c r="I289" s="341">
        <f t="shared" si="20"/>
        <v>0</v>
      </c>
      <c r="J289" s="341">
        <f t="shared" si="20"/>
        <v>0</v>
      </c>
      <c r="K289" s="341">
        <f t="shared" si="20"/>
        <v>0</v>
      </c>
      <c r="L289" s="341">
        <f t="shared" si="20"/>
        <v>0</v>
      </c>
      <c r="M289" s="341">
        <f t="shared" si="20"/>
        <v>0</v>
      </c>
    </row>
    <row r="290" spans="1:13" x14ac:dyDescent="0.2">
      <c r="A290" s="96" t="s">
        <v>390</v>
      </c>
    </row>
    <row r="291" spans="1:13" ht="14.25" customHeight="1" x14ac:dyDescent="0.2">
      <c r="A291" s="693" t="s">
        <v>391</v>
      </c>
      <c r="B291" s="694"/>
      <c r="C291" s="581" t="s">
        <v>79</v>
      </c>
      <c r="D291" s="747" t="s">
        <v>392</v>
      </c>
      <c r="E291" s="748"/>
      <c r="F291" s="748"/>
      <c r="G291" s="748"/>
      <c r="H291" s="748"/>
      <c r="I291" s="749"/>
      <c r="J291" s="739" t="s">
        <v>176</v>
      </c>
    </row>
    <row r="292" spans="1:13" ht="28.5" x14ac:dyDescent="0.2">
      <c r="A292" s="695"/>
      <c r="B292" s="696"/>
      <c r="C292" s="583"/>
      <c r="D292" s="342" t="s">
        <v>393</v>
      </c>
      <c r="E292" s="343" t="s">
        <v>394</v>
      </c>
      <c r="F292" s="344" t="s">
        <v>395</v>
      </c>
      <c r="G292" s="344" t="s">
        <v>396</v>
      </c>
      <c r="H292" s="344" t="s">
        <v>397</v>
      </c>
      <c r="I292" s="345" t="s">
        <v>398</v>
      </c>
      <c r="J292" s="740"/>
    </row>
    <row r="293" spans="1:13" x14ac:dyDescent="0.2">
      <c r="A293" s="741" t="s">
        <v>399</v>
      </c>
      <c r="B293" s="742"/>
      <c r="C293" s="346">
        <f>SUM(D293:I293)</f>
        <v>0</v>
      </c>
      <c r="D293" s="347"/>
      <c r="E293" s="348"/>
      <c r="F293" s="348"/>
      <c r="G293" s="348"/>
      <c r="H293" s="348"/>
      <c r="I293" s="349"/>
      <c r="J293" s="350"/>
    </row>
    <row r="294" spans="1:13" x14ac:dyDescent="0.2">
      <c r="A294" s="743" t="s">
        <v>400</v>
      </c>
      <c r="B294" s="744"/>
      <c r="C294" s="351">
        <f>SUM(D294:I294)</f>
        <v>0</v>
      </c>
      <c r="D294" s="352"/>
      <c r="E294" s="353"/>
      <c r="F294" s="353"/>
      <c r="G294" s="353"/>
      <c r="H294" s="353"/>
      <c r="I294" s="354"/>
      <c r="J294" s="355"/>
    </row>
    <row r="295" spans="1:13" x14ac:dyDescent="0.2">
      <c r="A295" s="745" t="s">
        <v>401</v>
      </c>
      <c r="B295" s="746"/>
      <c r="C295" s="356">
        <f>SUM(D295:E295)</f>
        <v>0</v>
      </c>
      <c r="D295" s="357"/>
      <c r="E295" s="358"/>
      <c r="F295" s="359"/>
      <c r="G295" s="359"/>
      <c r="H295" s="359"/>
      <c r="I295" s="360"/>
      <c r="J295" s="361"/>
    </row>
  </sheetData>
  <mergeCells count="201">
    <mergeCell ref="J291:J292"/>
    <mergeCell ref="A293:B293"/>
    <mergeCell ref="A294:B294"/>
    <mergeCell ref="A295:B295"/>
    <mergeCell ref="A285:B285"/>
    <mergeCell ref="A286:B286"/>
    <mergeCell ref="A287:B287"/>
    <mergeCell ref="A291:B292"/>
    <mergeCell ref="C291:C292"/>
    <mergeCell ref="D291:I291"/>
    <mergeCell ref="A278:B278"/>
    <mergeCell ref="A279:B279"/>
    <mergeCell ref="A280:B280"/>
    <mergeCell ref="A281:B281"/>
    <mergeCell ref="A282:B282"/>
    <mergeCell ref="A284:B284"/>
    <mergeCell ref="A271:B271"/>
    <mergeCell ref="A272:B272"/>
    <mergeCell ref="A273:B273"/>
    <mergeCell ref="A274:B274"/>
    <mergeCell ref="A275:B275"/>
    <mergeCell ref="A277:B277"/>
    <mergeCell ref="A264:B264"/>
    <mergeCell ref="A265:B265"/>
    <mergeCell ref="A266:B266"/>
    <mergeCell ref="A268:B268"/>
    <mergeCell ref="A269:B269"/>
    <mergeCell ref="A270:B270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6:B256"/>
    <mergeCell ref="A244:A246"/>
    <mergeCell ref="A248:B249"/>
    <mergeCell ref="C248:C249"/>
    <mergeCell ref="D248:D249"/>
    <mergeCell ref="E248:F248"/>
    <mergeCell ref="G248:I248"/>
    <mergeCell ref="A232:B232"/>
    <mergeCell ref="A235:B235"/>
    <mergeCell ref="A236:B236"/>
    <mergeCell ref="A239:A240"/>
    <mergeCell ref="A241:B241"/>
    <mergeCell ref="A243:B243"/>
    <mergeCell ref="A225:B225"/>
    <mergeCell ref="A227:B227"/>
    <mergeCell ref="A228:B228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J211:J212"/>
    <mergeCell ref="K211:K212"/>
    <mergeCell ref="L211:L212"/>
    <mergeCell ref="M211:M212"/>
    <mergeCell ref="O211:O212"/>
    <mergeCell ref="P211:P212"/>
    <mergeCell ref="H210:J210"/>
    <mergeCell ref="K210:M210"/>
    <mergeCell ref="N210:N212"/>
    <mergeCell ref="O210:P210"/>
    <mergeCell ref="Q210:Q212"/>
    <mergeCell ref="D211:D212"/>
    <mergeCell ref="E211:F211"/>
    <mergeCell ref="G211:G212"/>
    <mergeCell ref="H211:H212"/>
    <mergeCell ref="I211:I212"/>
    <mergeCell ref="A207:B207"/>
    <mergeCell ref="A208:B208"/>
    <mergeCell ref="A209:B209"/>
    <mergeCell ref="A210:B212"/>
    <mergeCell ref="C210:C212"/>
    <mergeCell ref="D210:G210"/>
    <mergeCell ref="A201:B201"/>
    <mergeCell ref="A202:A203"/>
    <mergeCell ref="A204:B204"/>
    <mergeCell ref="A205:B206"/>
    <mergeCell ref="C205:C206"/>
    <mergeCell ref="D205:D206"/>
    <mergeCell ref="A198:B199"/>
    <mergeCell ref="C198:C199"/>
    <mergeCell ref="D198:D199"/>
    <mergeCell ref="E198:E199"/>
    <mergeCell ref="F198:F199"/>
    <mergeCell ref="A200:B200"/>
    <mergeCell ref="U173:U175"/>
    <mergeCell ref="V173:V175"/>
    <mergeCell ref="E174:G174"/>
    <mergeCell ref="H174:J174"/>
    <mergeCell ref="A196:B196"/>
    <mergeCell ref="A197:F197"/>
    <mergeCell ref="L173:N174"/>
    <mergeCell ref="O173:O175"/>
    <mergeCell ref="P173:Q174"/>
    <mergeCell ref="R173:R175"/>
    <mergeCell ref="S173:S175"/>
    <mergeCell ref="T173:T175"/>
    <mergeCell ref="Q157:Q159"/>
    <mergeCell ref="R157:R159"/>
    <mergeCell ref="D158:D159"/>
    <mergeCell ref="E158:F158"/>
    <mergeCell ref="G158:G159"/>
    <mergeCell ref="H158:H159"/>
    <mergeCell ref="I158:I159"/>
    <mergeCell ref="A172:B172"/>
    <mergeCell ref="A173:B175"/>
    <mergeCell ref="C173:C175"/>
    <mergeCell ref="D173:D175"/>
    <mergeCell ref="E173:J173"/>
    <mergeCell ref="K173:K175"/>
    <mergeCell ref="K158:K159"/>
    <mergeCell ref="L158:L159"/>
    <mergeCell ref="M158:M159"/>
    <mergeCell ref="A171:B171"/>
    <mergeCell ref="A154:B154"/>
    <mergeCell ref="A155:B155"/>
    <mergeCell ref="A157:B159"/>
    <mergeCell ref="C157:C159"/>
    <mergeCell ref="D157:G157"/>
    <mergeCell ref="H157:J157"/>
    <mergeCell ref="J158:J159"/>
    <mergeCell ref="O148:O149"/>
    <mergeCell ref="P148:P149"/>
    <mergeCell ref="A150:B150"/>
    <mergeCell ref="A151:B151"/>
    <mergeCell ref="A152:B152"/>
    <mergeCell ref="A153:B153"/>
    <mergeCell ref="A147:B149"/>
    <mergeCell ref="C147:C149"/>
    <mergeCell ref="O158:O159"/>
    <mergeCell ref="P158:P159"/>
    <mergeCell ref="O147:P147"/>
    <mergeCell ref="K157:M157"/>
    <mergeCell ref="N157:N159"/>
    <mergeCell ref="O157:P157"/>
    <mergeCell ref="Q147:Q149"/>
    <mergeCell ref="R147:R149"/>
    <mergeCell ref="D148:D149"/>
    <mergeCell ref="E148:F148"/>
    <mergeCell ref="G148:G149"/>
    <mergeCell ref="H148:H149"/>
    <mergeCell ref="I148:I149"/>
    <mergeCell ref="J148:J149"/>
    <mergeCell ref="K148:K149"/>
    <mergeCell ref="D147:G147"/>
    <mergeCell ref="H147:J147"/>
    <mergeCell ref="K147:M147"/>
    <mergeCell ref="N147:N149"/>
    <mergeCell ref="L148:L149"/>
    <mergeCell ref="M148:M149"/>
    <mergeCell ref="A134:B134"/>
    <mergeCell ref="A138:A141"/>
    <mergeCell ref="A144:B144"/>
    <mergeCell ref="A145:B145"/>
    <mergeCell ref="R118:R120"/>
    <mergeCell ref="S118:S120"/>
    <mergeCell ref="D119:D120"/>
    <mergeCell ref="E119:F119"/>
    <mergeCell ref="G119:G120"/>
    <mergeCell ref="H119:H120"/>
    <mergeCell ref="I119:I120"/>
    <mergeCell ref="J119:J120"/>
    <mergeCell ref="K119:K120"/>
    <mergeCell ref="L119:L120"/>
    <mergeCell ref="D118:G118"/>
    <mergeCell ref="H118:J118"/>
    <mergeCell ref="K118:M118"/>
    <mergeCell ref="N118:N120"/>
    <mergeCell ref="O118:P118"/>
    <mergeCell ref="Q118:Q120"/>
    <mergeCell ref="M119:M120"/>
    <mergeCell ref="O119:O120"/>
    <mergeCell ref="P119:P120"/>
    <mergeCell ref="A8:C8"/>
    <mergeCell ref="A57:B57"/>
    <mergeCell ref="A85:B85"/>
    <mergeCell ref="A95:B95"/>
    <mergeCell ref="A100:B100"/>
    <mergeCell ref="A118:B120"/>
    <mergeCell ref="C118:C120"/>
    <mergeCell ref="A121:B121"/>
    <mergeCell ref="A127:A130"/>
  </mergeCells>
  <dataValidations count="1">
    <dataValidation allowBlank="1" showInputMessage="1" showErrorMessage="1" errorTitle="ERROR" error="Por favor ingrese solo Números." sqref="A213:A227 B229:B243 L16:R124 A198:A210 B226 B198:J209 W153:XFD209 S153:V173 R125:R147 E1:XFD15 S16:XFD152 K191:K209 A236:A1048576 E172:K190 E191:J197 B290:J1048576 K210:XFD1048576 C210:J289 B247:B289 L172:Q209 S176:V209 E155:Q171 R160:R209 A1:D197 E16:K154 L125:Q154 R150:R157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opLeftCell="A179" zoomScale="80" zoomScaleNormal="80" workbookViewId="0">
      <selection activeCell="K181" sqref="K181"/>
    </sheetView>
  </sheetViews>
  <sheetFormatPr baseColWidth="10" defaultColWidth="11.42578125" defaultRowHeight="14.25" x14ac:dyDescent="0.2"/>
  <cols>
    <col min="1" max="1" width="59.140625" style="5" customWidth="1"/>
    <col min="2" max="2" width="113.5703125" style="4" bestFit="1" customWidth="1"/>
    <col min="3" max="3" width="24.5703125" style="5" customWidth="1"/>
    <col min="4" max="4" width="20.7109375" style="5" customWidth="1"/>
    <col min="5" max="5" width="22" style="5" customWidth="1"/>
    <col min="6" max="6" width="18.42578125" style="5" customWidth="1"/>
    <col min="7" max="7" width="19.7109375" style="5" customWidth="1"/>
    <col min="8" max="9" width="15.7109375" style="5" customWidth="1"/>
    <col min="10" max="10" width="16.7109375" style="5" customWidth="1"/>
    <col min="11" max="11" width="17" style="5" customWidth="1"/>
    <col min="12" max="12" width="21.42578125" style="5" customWidth="1"/>
    <col min="13" max="13" width="18.28515625" style="5" customWidth="1"/>
    <col min="14" max="15" width="19.42578125" style="5" customWidth="1"/>
    <col min="16" max="16" width="19.7109375" style="5" customWidth="1"/>
    <col min="17" max="17" width="14.7109375" style="5" customWidth="1"/>
    <col min="18" max="18" width="22" style="5" customWidth="1"/>
    <col min="19" max="22" width="22.7109375" style="5" customWidth="1"/>
    <col min="23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x14ac:dyDescent="0.2">
      <c r="A1" s="1" t="s">
        <v>0</v>
      </c>
      <c r="B1" s="2"/>
    </row>
    <row r="2" spans="1:14" s="3" customFormat="1" x14ac:dyDescent="0.2">
      <c r="A2" s="1" t="str">
        <f>CONCATENATE("COMUNA: ",[5]NOMBRE!B2," - ","( ",[5]NOMBRE!C2,[5]NOMBRE!D2,[5]NOMBRE!E2,[5]NOMBRE!F2,[5]NOMBRE!G2," )")</f>
        <v>COMUNA: LINARES - ( 07401 )</v>
      </c>
      <c r="B2" s="2"/>
    </row>
    <row r="3" spans="1:14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</row>
    <row r="4" spans="1:14" x14ac:dyDescent="0.2">
      <c r="A4" s="1" t="str">
        <f>CONCATENATE("MES: ",[5]NOMBRE!B6," - ","( ",[5]NOMBRE!C6,[5]NOMBRE!D6," )")</f>
        <v>MES: ABRIL - ( 04 )</v>
      </c>
    </row>
    <row r="5" spans="1:14" s="3" customFormat="1" x14ac:dyDescent="0.2">
      <c r="A5" s="1" t="str">
        <f>CONCATENATE("AÑO: ",[5]NOMBRE!B7)</f>
        <v>AÑO: 2023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x14ac:dyDescent="0.2">
      <c r="A6" s="1"/>
      <c r="B6" s="6"/>
      <c r="C6" s="7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x14ac:dyDescent="0.2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x14ac:dyDescent="0.2">
      <c r="A8" s="571" t="s">
        <v>2</v>
      </c>
      <c r="B8" s="571"/>
      <c r="C8" s="57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8.25" x14ac:dyDescent="0.2">
      <c r="A9" s="84" t="s">
        <v>402</v>
      </c>
      <c r="B9" s="8" t="s">
        <v>403</v>
      </c>
      <c r="C9" s="539" t="s">
        <v>5</v>
      </c>
      <c r="D9" s="539" t="s">
        <v>6</v>
      </c>
      <c r="E9" s="539" t="s">
        <v>7</v>
      </c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x14ac:dyDescent="0.2">
      <c r="A10" s="447"/>
      <c r="B10" s="448" t="s">
        <v>404</v>
      </c>
      <c r="C10" s="40">
        <f>SUM(C11:C17)</f>
        <v>11469</v>
      </c>
      <c r="D10" s="40">
        <f>SUM(D11:D17)</f>
        <v>11255</v>
      </c>
      <c r="E10" s="449">
        <f>SUM(E11:E17)</f>
        <v>102218650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x14ac:dyDescent="0.2">
      <c r="A11" s="362"/>
      <c r="B11" s="450" t="s">
        <v>9</v>
      </c>
      <c r="C11" s="451">
        <f>[5]B!C56</f>
        <v>0</v>
      </c>
      <c r="D11" s="451">
        <f>[5]B!E56</f>
        <v>0</v>
      </c>
      <c r="E11" s="452">
        <f>[5]B!AL56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">
      <c r="A12" s="362"/>
      <c r="B12" s="363" t="s">
        <v>10</v>
      </c>
      <c r="C12" s="16">
        <f>SUM([5]B!C$6:C$53)</f>
        <v>6718</v>
      </c>
      <c r="D12" s="16">
        <f>SUM([5]B!E$6:E$53)</f>
        <v>6718</v>
      </c>
      <c r="E12" s="17">
        <f>SUM([5]B!AL$6:AL$53)</f>
        <v>60797900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x14ac:dyDescent="0.2">
      <c r="A13" s="362"/>
      <c r="B13" s="363" t="s">
        <v>11</v>
      </c>
      <c r="C13" s="16">
        <f>[5]B!C58</f>
        <v>4562</v>
      </c>
      <c r="D13" s="16">
        <f>[5]B!E58</f>
        <v>4412</v>
      </c>
      <c r="E13" s="17">
        <f>[5]B!AL58</f>
        <v>39928600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28.5" x14ac:dyDescent="0.2">
      <c r="A14" s="362"/>
      <c r="B14" s="363" t="s">
        <v>12</v>
      </c>
      <c r="C14" s="16">
        <f>[5]B!C57</f>
        <v>111</v>
      </c>
      <c r="D14" s="16">
        <f>[5]B!E57</f>
        <v>47</v>
      </c>
      <c r="E14" s="17">
        <f>[5]B!AL57</f>
        <v>789130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">
      <c r="A15" s="362"/>
      <c r="B15" s="363" t="s">
        <v>13</v>
      </c>
      <c r="C15" s="16">
        <f>[5]B!C$121</f>
        <v>74</v>
      </c>
      <c r="D15" s="16">
        <f>[5]B!E$121</f>
        <v>74</v>
      </c>
      <c r="E15" s="17">
        <f>[5]B!AL$121</f>
        <v>557220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x14ac:dyDescent="0.2">
      <c r="A16" s="364"/>
      <c r="B16" s="365" t="s">
        <v>14</v>
      </c>
      <c r="C16" s="16">
        <f>+[5]B!C$128</f>
        <v>0</v>
      </c>
      <c r="D16" s="16">
        <f>+[5]B!E$128</f>
        <v>0</v>
      </c>
      <c r="E16" s="17">
        <f>+[5]B!AL$128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2">
      <c r="A17" s="366" t="s">
        <v>15</v>
      </c>
      <c r="B17" s="367" t="s">
        <v>16</v>
      </c>
      <c r="C17" s="22">
        <f>[5]B!C$1246</f>
        <v>4</v>
      </c>
      <c r="D17" s="22">
        <f>[5]B!E$1246</f>
        <v>4</v>
      </c>
      <c r="E17" s="23">
        <f>[5]B!AL$1246</f>
        <v>145800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x14ac:dyDescent="0.2">
      <c r="A18" s="24"/>
      <c r="B18" s="25" t="s">
        <v>17</v>
      </c>
      <c r="C18" s="26">
        <f>SUM(C19:C29)</f>
        <v>3050</v>
      </c>
      <c r="D18" s="26">
        <f>SUM(D19:D29)</f>
        <v>3049</v>
      </c>
      <c r="E18" s="27">
        <f>SUM(E19:E29)</f>
        <v>5934060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x14ac:dyDescent="0.2">
      <c r="A19" s="368" t="s">
        <v>18</v>
      </c>
      <c r="B19" s="369" t="s">
        <v>19</v>
      </c>
      <c r="C19" s="30">
        <f>+[5]B!C$65</f>
        <v>980</v>
      </c>
      <c r="D19" s="30">
        <f>+[5]B!E$65</f>
        <v>980</v>
      </c>
      <c r="E19" s="31">
        <f>+[5]B!AL$65</f>
        <v>1381800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x14ac:dyDescent="0.2">
      <c r="A20" s="362" t="s">
        <v>20</v>
      </c>
      <c r="B20" s="363" t="s">
        <v>21</v>
      </c>
      <c r="C20" s="32">
        <f>+[5]B!C$62</f>
        <v>0</v>
      </c>
      <c r="D20" s="32">
        <f>+[5]B!E$62</f>
        <v>0</v>
      </c>
      <c r="E20" s="33">
        <f>+[5]B!AL$62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x14ac:dyDescent="0.2">
      <c r="A21" s="362" t="s">
        <v>22</v>
      </c>
      <c r="B21" s="363" t="s">
        <v>23</v>
      </c>
      <c r="C21" s="32">
        <f>+[5]B!C$63</f>
        <v>0</v>
      </c>
      <c r="D21" s="32">
        <f>+[5]B!E$63</f>
        <v>0</v>
      </c>
      <c r="E21" s="33">
        <f>+[5]B!AL$63</f>
        <v>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x14ac:dyDescent="0.2">
      <c r="A22" s="362" t="s">
        <v>24</v>
      </c>
      <c r="B22" s="363" t="s">
        <v>25</v>
      </c>
      <c r="C22" s="32">
        <f>+[5]B!C$64</f>
        <v>141</v>
      </c>
      <c r="D22" s="32">
        <f>+[5]B!E$64</f>
        <v>141</v>
      </c>
      <c r="E22" s="33">
        <f>+[5]B!AL$64</f>
        <v>270720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x14ac:dyDescent="0.2">
      <c r="A23" s="362" t="s">
        <v>26</v>
      </c>
      <c r="B23" s="363" t="s">
        <v>27</v>
      </c>
      <c r="C23" s="32">
        <f>+[5]B!C$66</f>
        <v>727</v>
      </c>
      <c r="D23" s="32">
        <f>+[5]B!E$66</f>
        <v>726</v>
      </c>
      <c r="E23" s="33">
        <f>+[5]B!AL$66</f>
        <v>1023660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x14ac:dyDescent="0.2">
      <c r="A24" s="362" t="s">
        <v>28</v>
      </c>
      <c r="B24" s="363" t="s">
        <v>29</v>
      </c>
      <c r="C24" s="32">
        <f>+[5]B!C$67</f>
        <v>466</v>
      </c>
      <c r="D24" s="32">
        <f>+[5]B!E$67</f>
        <v>466</v>
      </c>
      <c r="E24" s="33">
        <f>+[5]B!AL$67</f>
        <v>657060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x14ac:dyDescent="0.2">
      <c r="A25" s="362" t="s">
        <v>30</v>
      </c>
      <c r="B25" s="363" t="s">
        <v>31</v>
      </c>
      <c r="C25" s="32">
        <f>+[5]B!C$1242</f>
        <v>284</v>
      </c>
      <c r="D25" s="32">
        <f>+[5]B!E$1242</f>
        <v>284</v>
      </c>
      <c r="E25" s="33">
        <f>+[5]B!AL$1242</f>
        <v>979800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x14ac:dyDescent="0.2">
      <c r="A26" s="362" t="s">
        <v>32</v>
      </c>
      <c r="B26" s="363" t="s">
        <v>33</v>
      </c>
      <c r="C26" s="32">
        <f>+[5]B!C$1243</f>
        <v>446</v>
      </c>
      <c r="D26" s="32">
        <f>+[5]B!E$1243</f>
        <v>446</v>
      </c>
      <c r="E26" s="33">
        <f>+[5]B!AL$1243</f>
        <v>1538700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x14ac:dyDescent="0.2">
      <c r="A27" s="362" t="s">
        <v>34</v>
      </c>
      <c r="B27" s="363" t="s">
        <v>35</v>
      </c>
      <c r="C27" s="32">
        <f>+[5]B!C$1244</f>
        <v>6</v>
      </c>
      <c r="D27" s="32">
        <f>+[5]B!E$1244</f>
        <v>6</v>
      </c>
      <c r="E27" s="33">
        <f>+[5]B!AL$1244</f>
        <v>82320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x14ac:dyDescent="0.2">
      <c r="A28" s="362" t="s">
        <v>36</v>
      </c>
      <c r="B28" s="363" t="s">
        <v>37</v>
      </c>
      <c r="C28" s="32">
        <f>+[5]B!C$1245</f>
        <v>0</v>
      </c>
      <c r="D28" s="32">
        <f>+[5]B!E$1245</f>
        <v>0</v>
      </c>
      <c r="E28" s="33">
        <f>+[5]B!AL$1245</f>
        <v>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x14ac:dyDescent="0.2">
      <c r="A29" s="362"/>
      <c r="B29" s="363" t="s">
        <v>38</v>
      </c>
      <c r="C29" s="16">
        <f>+[5]B!C$123</f>
        <v>0</v>
      </c>
      <c r="D29" s="16">
        <f>+[5]B!E$123</f>
        <v>0</v>
      </c>
      <c r="E29" s="17">
        <f>+[5]B!AL$123</f>
        <v>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x14ac:dyDescent="0.2">
      <c r="A30" s="370"/>
      <c r="B30" s="371" t="s">
        <v>39</v>
      </c>
      <c r="C30" s="36">
        <f>SUM(C31:C32)</f>
        <v>690</v>
      </c>
      <c r="D30" s="37"/>
      <c r="E30" s="38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x14ac:dyDescent="0.2">
      <c r="A31" s="39"/>
      <c r="B31" s="363" t="s">
        <v>40</v>
      </c>
      <c r="C31" s="32">
        <f>+[5]B!C$69</f>
        <v>380</v>
      </c>
      <c r="D31" s="37"/>
      <c r="E31" s="38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x14ac:dyDescent="0.2">
      <c r="A32" s="39"/>
      <c r="B32" s="363" t="s">
        <v>41</v>
      </c>
      <c r="C32" s="32">
        <f>+[5]B!C$70</f>
        <v>310</v>
      </c>
      <c r="D32" s="37"/>
      <c r="E32" s="38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x14ac:dyDescent="0.2">
      <c r="A33" s="24"/>
      <c r="B33" s="25" t="s">
        <v>405</v>
      </c>
      <c r="C33" s="26">
        <f>SUM(C34:C35)</f>
        <v>0</v>
      </c>
      <c r="D33" s="40">
        <f>SUM(D34:D35)</f>
        <v>0</v>
      </c>
      <c r="E33" s="41">
        <f>SUM(E34:E35)</f>
        <v>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x14ac:dyDescent="0.2">
      <c r="A34" s="372" t="s">
        <v>43</v>
      </c>
      <c r="B34" s="369" t="s">
        <v>44</v>
      </c>
      <c r="C34" s="43">
        <f>+[5]B!C$1247</f>
        <v>0</v>
      </c>
      <c r="D34" s="43">
        <f>[5]B!$E$1247</f>
        <v>0</v>
      </c>
      <c r="E34" s="44">
        <f>[5]B!$AL$1247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x14ac:dyDescent="0.2">
      <c r="A35" s="362" t="s">
        <v>45</v>
      </c>
      <c r="B35" s="363" t="s">
        <v>46</v>
      </c>
      <c r="C35" s="16">
        <f>+[5]B!C$1248</f>
        <v>0</v>
      </c>
      <c r="D35" s="16">
        <f>[5]B!$E$1248</f>
        <v>0</v>
      </c>
      <c r="E35" s="45">
        <f>[5]B!$AL$1248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x14ac:dyDescent="0.2">
      <c r="A36" s="370"/>
      <c r="B36" s="373" t="s">
        <v>47</v>
      </c>
      <c r="C36" s="47">
        <f>C$37</f>
        <v>0</v>
      </c>
      <c r="D36" s="37"/>
      <c r="E36" s="48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4.25" customHeight="1" x14ac:dyDescent="0.2">
      <c r="A37" s="362" t="s">
        <v>48</v>
      </c>
      <c r="B37" s="367" t="s">
        <v>49</v>
      </c>
      <c r="C37" s="49">
        <f>+[5]B!C$1256</f>
        <v>0</v>
      </c>
      <c r="D37" s="37"/>
      <c r="E37" s="48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x14ac:dyDescent="0.2">
      <c r="A38" s="50"/>
      <c r="B38" s="25" t="s">
        <v>50</v>
      </c>
      <c r="C38" s="26">
        <f>SUM(C39:C44)</f>
        <v>800</v>
      </c>
      <c r="D38" s="26">
        <f>SUM(D39:D44)</f>
        <v>800</v>
      </c>
      <c r="E38" s="27">
        <f>SUM(E39:E44)</f>
        <v>1595500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x14ac:dyDescent="0.2">
      <c r="A39" s="372" t="s">
        <v>51</v>
      </c>
      <c r="B39" s="369" t="s">
        <v>52</v>
      </c>
      <c r="C39" s="51">
        <f>[5]B!C130</f>
        <v>38</v>
      </c>
      <c r="D39" s="51">
        <f>[5]B!E130</f>
        <v>38</v>
      </c>
      <c r="E39" s="51">
        <f>[5]B!AL130</f>
        <v>176320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x14ac:dyDescent="0.2">
      <c r="A40" s="374" t="s">
        <v>53</v>
      </c>
      <c r="B40" s="363" t="s">
        <v>54</v>
      </c>
      <c r="C40" s="17">
        <f>[5]B!C133</f>
        <v>266</v>
      </c>
      <c r="D40" s="17">
        <f>[5]B!E133</f>
        <v>266</v>
      </c>
      <c r="E40" s="17">
        <f>[5]B!AL133</f>
        <v>678300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2">
      <c r="A41" s="362" t="s">
        <v>55</v>
      </c>
      <c r="B41" s="363" t="s">
        <v>56</v>
      </c>
      <c r="C41" s="17">
        <f>[5]B!C131</f>
        <v>0</v>
      </c>
      <c r="D41" s="17">
        <f>[5]B!E131</f>
        <v>0</v>
      </c>
      <c r="E41" s="17">
        <f>[5]B!AL131</f>
        <v>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x14ac:dyDescent="0.2">
      <c r="A42" s="362" t="s">
        <v>57</v>
      </c>
      <c r="B42" s="363" t="s">
        <v>58</v>
      </c>
      <c r="C42" s="17">
        <f>[5]B!C132</f>
        <v>296</v>
      </c>
      <c r="D42" s="17">
        <f>[5]B!E132</f>
        <v>296</v>
      </c>
      <c r="E42" s="17">
        <f>[5]B!AL132</f>
        <v>230880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x14ac:dyDescent="0.2">
      <c r="A43" s="375" t="s">
        <v>59</v>
      </c>
      <c r="B43" s="363" t="s">
        <v>60</v>
      </c>
      <c r="C43" s="17">
        <f>[5]B!C134</f>
        <v>145</v>
      </c>
      <c r="D43" s="17">
        <f>[5]B!E134</f>
        <v>145</v>
      </c>
      <c r="E43" s="17">
        <f>[5]B!AL134</f>
        <v>369750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x14ac:dyDescent="0.2">
      <c r="A44" s="375" t="s">
        <v>61</v>
      </c>
      <c r="B44" s="363" t="s">
        <v>62</v>
      </c>
      <c r="C44" s="17">
        <f>[5]B!C135</f>
        <v>55</v>
      </c>
      <c r="D44" s="17">
        <f>[5]B!E135</f>
        <v>55</v>
      </c>
      <c r="E44" s="17">
        <f>[5]B!AL135</f>
        <v>140250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x14ac:dyDescent="0.2">
      <c r="A45" s="376"/>
      <c r="B45" s="373" t="s">
        <v>406</v>
      </c>
      <c r="C45" s="55">
        <f>C46</f>
        <v>1313</v>
      </c>
      <c r="D45" s="56"/>
      <c r="E45" s="38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x14ac:dyDescent="0.2">
      <c r="A46" s="366"/>
      <c r="B46" s="367" t="s">
        <v>64</v>
      </c>
      <c r="C46" s="57">
        <f>[5]B!C137</f>
        <v>1313</v>
      </c>
      <c r="D46" s="56"/>
      <c r="E46" s="38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x14ac:dyDescent="0.2">
      <c r="A47" s="50"/>
      <c r="B47" s="25" t="s">
        <v>65</v>
      </c>
      <c r="C47" s="27">
        <f>SUM(C48:C52)</f>
        <v>430</v>
      </c>
      <c r="D47" s="27">
        <f>SUM(D48:D52)</f>
        <v>430</v>
      </c>
      <c r="E47" s="27">
        <f>SUM(E48:E52)</f>
        <v>609080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x14ac:dyDescent="0.2">
      <c r="A48" s="368" t="s">
        <v>66</v>
      </c>
      <c r="B48" s="369" t="s">
        <v>67</v>
      </c>
      <c r="C48" s="17">
        <f>[5]B!C143</f>
        <v>34</v>
      </c>
      <c r="D48" s="17">
        <f>[5]B!E143</f>
        <v>34</v>
      </c>
      <c r="E48" s="51">
        <f>[5]B!AL143</f>
        <v>75140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x14ac:dyDescent="0.2">
      <c r="A49" s="362" t="s">
        <v>68</v>
      </c>
      <c r="B49" s="363" t="s">
        <v>69</v>
      </c>
      <c r="C49" s="17">
        <f>[5]B!C141</f>
        <v>33</v>
      </c>
      <c r="D49" s="17">
        <f>[5]B!E141</f>
        <v>33</v>
      </c>
      <c r="E49" s="17">
        <f>[5]B!AL141</f>
        <v>72930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x14ac:dyDescent="0.2">
      <c r="A50" s="362" t="s">
        <v>70</v>
      </c>
      <c r="B50" s="363" t="s">
        <v>71</v>
      </c>
      <c r="C50" s="17">
        <f>[5]B!C142</f>
        <v>363</v>
      </c>
      <c r="D50" s="17">
        <f>[5]B!E142</f>
        <v>363</v>
      </c>
      <c r="E50" s="17">
        <f>[5]B!AL142</f>
        <v>461010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x14ac:dyDescent="0.2">
      <c r="A51" s="377" t="s">
        <v>72</v>
      </c>
      <c r="B51" s="363" t="s">
        <v>73</v>
      </c>
      <c r="C51" s="17">
        <f>[5]B!C144</f>
        <v>0</v>
      </c>
      <c r="D51" s="17">
        <f>[5]B!E144</f>
        <v>0</v>
      </c>
      <c r="E51" s="17">
        <f>[5]B!AL144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x14ac:dyDescent="0.2">
      <c r="A52" s="377" t="s">
        <v>74</v>
      </c>
      <c r="B52" s="363" t="s">
        <v>75</v>
      </c>
      <c r="C52" s="17">
        <f>[5]B!C145</f>
        <v>0</v>
      </c>
      <c r="D52" s="17">
        <f>[5]B!E145</f>
        <v>0</v>
      </c>
      <c r="E52" s="17">
        <f>[5]B!AL145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x14ac:dyDescent="0.2">
      <c r="A53" s="370"/>
      <c r="B53" s="371" t="s">
        <v>76</v>
      </c>
      <c r="C53" s="59">
        <f>SUM(C54:C55)</f>
        <v>831</v>
      </c>
      <c r="D53" s="56"/>
      <c r="E53" s="60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x14ac:dyDescent="0.2">
      <c r="A54" s="39"/>
      <c r="B54" s="363" t="s">
        <v>77</v>
      </c>
      <c r="C54" s="17">
        <f>[5]B!C147</f>
        <v>831</v>
      </c>
      <c r="D54" s="56"/>
      <c r="E54" s="6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x14ac:dyDescent="0.2">
      <c r="A55" s="61"/>
      <c r="B55" s="367" t="s">
        <v>407</v>
      </c>
      <c r="C55" s="57">
        <f>[5]B!C148</f>
        <v>0</v>
      </c>
      <c r="D55" s="62"/>
      <c r="E55" s="63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x14ac:dyDescent="0.2">
      <c r="A56" s="64"/>
      <c r="B56" s="8" t="s">
        <v>79</v>
      </c>
      <c r="C56" s="27">
        <f>C10+C18+C33+C38+C47+C30+C36+C45+C53</f>
        <v>18583</v>
      </c>
      <c r="D56" s="27">
        <f>D10+D18+D33+D38+D47</f>
        <v>15534</v>
      </c>
      <c r="E56" s="79">
        <f>E10+E18+E33+E38+E47</f>
        <v>110357290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x14ac:dyDescent="0.2">
      <c r="A57" s="572" t="s">
        <v>80</v>
      </c>
      <c r="B57" s="573"/>
      <c r="C57" s="66"/>
      <c r="D57" s="66"/>
      <c r="E57" s="67"/>
      <c r="F57" s="7"/>
      <c r="G57" s="7"/>
      <c r="H57" s="7"/>
      <c r="I57" s="7"/>
      <c r="J57" s="7"/>
      <c r="K57" s="7"/>
      <c r="L57" s="7"/>
    </row>
    <row r="58" spans="1:14" s="3" customFormat="1" ht="38.25" x14ac:dyDescent="0.2">
      <c r="A58" s="8" t="s">
        <v>3</v>
      </c>
      <c r="B58" s="8" t="s">
        <v>4</v>
      </c>
      <c r="C58" s="539" t="s">
        <v>5</v>
      </c>
      <c r="D58" s="539" t="s">
        <v>6</v>
      </c>
      <c r="E58" s="539" t="s">
        <v>7</v>
      </c>
      <c r="F58" s="7"/>
      <c r="G58" s="7"/>
      <c r="H58" s="7"/>
      <c r="I58" s="7"/>
      <c r="J58" s="7"/>
      <c r="K58" s="7"/>
      <c r="L58" s="7"/>
    </row>
    <row r="59" spans="1:14" s="3" customFormat="1" x14ac:dyDescent="0.2">
      <c r="A59" s="8"/>
      <c r="B59" s="378" t="s">
        <v>408</v>
      </c>
      <c r="C59" s="26"/>
      <c r="D59" s="26"/>
      <c r="E59" s="70"/>
      <c r="F59" s="7"/>
      <c r="G59" s="7"/>
      <c r="H59" s="7"/>
      <c r="I59" s="7"/>
      <c r="J59" s="7"/>
      <c r="K59" s="7"/>
      <c r="L59" s="7"/>
    </row>
    <row r="60" spans="1:14" s="3" customFormat="1" x14ac:dyDescent="0.2">
      <c r="A60" s="379" t="s">
        <v>82</v>
      </c>
      <c r="B60" s="72" t="s">
        <v>83</v>
      </c>
      <c r="C60" s="73">
        <f>[5]B!C$201</f>
        <v>1171</v>
      </c>
      <c r="D60" s="73">
        <f>[5]B!E201</f>
        <v>1166</v>
      </c>
      <c r="E60" s="45">
        <f>[5]B!$AL$201</f>
        <v>47071420</v>
      </c>
      <c r="F60" s="7"/>
      <c r="G60" s="7"/>
      <c r="H60" s="7"/>
      <c r="I60" s="7"/>
      <c r="J60" s="7"/>
      <c r="K60" s="7"/>
      <c r="L60" s="7"/>
    </row>
    <row r="61" spans="1:14" s="3" customFormat="1" x14ac:dyDescent="0.2">
      <c r="A61" s="379" t="s">
        <v>84</v>
      </c>
      <c r="B61" s="72" t="s">
        <v>85</v>
      </c>
      <c r="C61" s="73">
        <f>[5]B!C$202</f>
        <v>1982</v>
      </c>
      <c r="D61" s="73">
        <f>[5]B!E202</f>
        <v>1980</v>
      </c>
      <c r="E61" s="45">
        <f>[5]B!$AL$202</f>
        <v>89991000</v>
      </c>
      <c r="F61" s="7"/>
      <c r="G61" s="7"/>
      <c r="H61" s="7"/>
      <c r="I61" s="7"/>
      <c r="J61" s="7"/>
      <c r="K61" s="7"/>
      <c r="L61" s="7"/>
    </row>
    <row r="62" spans="1:14" s="3" customFormat="1" x14ac:dyDescent="0.2">
      <c r="A62" s="379" t="s">
        <v>86</v>
      </c>
      <c r="B62" s="72" t="s">
        <v>87</v>
      </c>
      <c r="C62" s="73">
        <f>[5]B!C$203</f>
        <v>315</v>
      </c>
      <c r="D62" s="73">
        <f>[5]B!E203</f>
        <v>315</v>
      </c>
      <c r="E62" s="45">
        <f>[5]B!$AL$203</f>
        <v>26623800</v>
      </c>
      <c r="F62" s="7"/>
      <c r="G62" s="7"/>
      <c r="H62" s="7"/>
      <c r="I62" s="7"/>
      <c r="J62" s="7"/>
      <c r="K62" s="7"/>
      <c r="L62" s="7"/>
    </row>
    <row r="63" spans="1:14" s="3" customFormat="1" x14ac:dyDescent="0.2">
      <c r="A63" s="379" t="s">
        <v>88</v>
      </c>
      <c r="B63" s="72" t="s">
        <v>89</v>
      </c>
      <c r="C63" s="73">
        <f>[5]B!C$204</f>
        <v>156</v>
      </c>
      <c r="D63" s="73">
        <f>[5]B!E204</f>
        <v>155</v>
      </c>
      <c r="E63" s="45">
        <f>[5]B!$AL$204</f>
        <v>13100600</v>
      </c>
      <c r="F63" s="7"/>
      <c r="G63" s="7"/>
      <c r="H63" s="7"/>
      <c r="I63" s="7"/>
      <c r="J63" s="7"/>
      <c r="K63" s="7"/>
      <c r="L63" s="7"/>
    </row>
    <row r="64" spans="1:14" s="3" customFormat="1" x14ac:dyDescent="0.2">
      <c r="A64" s="379" t="s">
        <v>90</v>
      </c>
      <c r="B64" s="72" t="s">
        <v>91</v>
      </c>
      <c r="C64" s="73">
        <f>[5]B!C$205</f>
        <v>0</v>
      </c>
      <c r="D64" s="73">
        <f>[5]B!E205</f>
        <v>0</v>
      </c>
      <c r="E64" s="45">
        <f>[5]B!$AL$205</f>
        <v>0</v>
      </c>
      <c r="F64" s="7"/>
      <c r="G64" s="7"/>
      <c r="H64" s="7"/>
      <c r="I64" s="7"/>
      <c r="J64" s="7"/>
      <c r="K64" s="7"/>
      <c r="L64" s="7"/>
    </row>
    <row r="65" spans="1:12" s="3" customFormat="1" x14ac:dyDescent="0.2">
      <c r="A65" s="379" t="s">
        <v>92</v>
      </c>
      <c r="B65" s="72" t="s">
        <v>93</v>
      </c>
      <c r="C65" s="73">
        <f>[5]B!C$206</f>
        <v>782</v>
      </c>
      <c r="D65" s="73">
        <f>[5]B!E206</f>
        <v>780</v>
      </c>
      <c r="E65" s="45">
        <f>[5]B!$AL$206</f>
        <v>136476600</v>
      </c>
      <c r="F65" s="7"/>
      <c r="G65" s="7"/>
      <c r="H65" s="7"/>
      <c r="I65" s="7"/>
      <c r="J65" s="7"/>
      <c r="K65" s="7"/>
      <c r="L65" s="7"/>
    </row>
    <row r="66" spans="1:12" s="3" customFormat="1" x14ac:dyDescent="0.2">
      <c r="A66" s="379" t="s">
        <v>94</v>
      </c>
      <c r="B66" s="72" t="s">
        <v>95</v>
      </c>
      <c r="C66" s="73">
        <f>[5]B!C$207</f>
        <v>0</v>
      </c>
      <c r="D66" s="73">
        <f>[5]B!E207</f>
        <v>0</v>
      </c>
      <c r="E66" s="45">
        <f>[5]B!$AL$207</f>
        <v>0</v>
      </c>
      <c r="F66" s="7"/>
      <c r="G66" s="7"/>
      <c r="H66" s="7"/>
      <c r="I66" s="7"/>
      <c r="J66" s="7"/>
      <c r="K66" s="7"/>
      <c r="L66" s="7"/>
    </row>
    <row r="67" spans="1:12" s="3" customFormat="1" x14ac:dyDescent="0.2">
      <c r="A67" s="379" t="s">
        <v>96</v>
      </c>
      <c r="B67" s="72" t="s">
        <v>97</v>
      </c>
      <c r="C67" s="73">
        <f>[5]B!C$208</f>
        <v>0</v>
      </c>
      <c r="D67" s="73">
        <f>[5]B!E208</f>
        <v>0</v>
      </c>
      <c r="E67" s="45">
        <f>[5]B!$AL$208</f>
        <v>0</v>
      </c>
      <c r="F67" s="7"/>
      <c r="G67" s="7"/>
      <c r="H67" s="7"/>
      <c r="I67" s="7"/>
      <c r="J67" s="7"/>
      <c r="K67" s="7"/>
      <c r="L67" s="7"/>
    </row>
    <row r="68" spans="1:12" s="3" customFormat="1" x14ac:dyDescent="0.2">
      <c r="A68" s="379" t="s">
        <v>98</v>
      </c>
      <c r="B68" s="72" t="s">
        <v>99</v>
      </c>
      <c r="C68" s="73">
        <f>[5]B!C$209</f>
        <v>470</v>
      </c>
      <c r="D68" s="73">
        <f>[5]B!E209</f>
        <v>469</v>
      </c>
      <c r="E68" s="45">
        <f>[5]B!$AL$209</f>
        <v>18956980</v>
      </c>
      <c r="F68" s="7"/>
      <c r="G68" s="7"/>
      <c r="H68" s="7"/>
      <c r="I68" s="7"/>
      <c r="J68" s="7"/>
      <c r="K68" s="7"/>
      <c r="L68" s="7"/>
    </row>
    <row r="69" spans="1:12" s="3" customFormat="1" x14ac:dyDescent="0.2">
      <c r="A69" s="379" t="s">
        <v>100</v>
      </c>
      <c r="B69" s="72" t="s">
        <v>101</v>
      </c>
      <c r="C69" s="73">
        <f>[5]B!C$210</f>
        <v>201</v>
      </c>
      <c r="D69" s="73">
        <f>[5]B!E210</f>
        <v>201</v>
      </c>
      <c r="E69" s="45">
        <f>[5]B!$AL$210</f>
        <v>1640160</v>
      </c>
      <c r="F69" s="7"/>
      <c r="G69" s="7"/>
      <c r="H69" s="7"/>
      <c r="I69" s="7"/>
      <c r="J69" s="7"/>
      <c r="K69" s="7"/>
      <c r="L69" s="7"/>
    </row>
    <row r="70" spans="1:12" s="3" customFormat="1" x14ac:dyDescent="0.2">
      <c r="A70" s="379" t="s">
        <v>102</v>
      </c>
      <c r="B70" s="72" t="s">
        <v>103</v>
      </c>
      <c r="C70" s="73">
        <f>[5]B!C$211</f>
        <v>116</v>
      </c>
      <c r="D70" s="73">
        <f>[5]B!E211</f>
        <v>116</v>
      </c>
      <c r="E70" s="45">
        <f>[5]B!$AL$211</f>
        <v>8796280</v>
      </c>
      <c r="F70" s="7"/>
      <c r="G70" s="7"/>
      <c r="H70" s="7"/>
      <c r="I70" s="7"/>
      <c r="J70" s="7"/>
      <c r="K70" s="7"/>
      <c r="L70" s="7"/>
    </row>
    <row r="71" spans="1:12" s="3" customFormat="1" x14ac:dyDescent="0.2">
      <c r="A71" s="379" t="s">
        <v>104</v>
      </c>
      <c r="B71" s="72" t="s">
        <v>105</v>
      </c>
      <c r="C71" s="73">
        <f>[5]B!C$212</f>
        <v>0</v>
      </c>
      <c r="D71" s="73">
        <f>[5]B!E212</f>
        <v>0</v>
      </c>
      <c r="E71" s="45">
        <f>[5]B!$AL$212</f>
        <v>0</v>
      </c>
      <c r="F71" s="7"/>
      <c r="G71" s="7"/>
      <c r="H71" s="7"/>
      <c r="I71" s="7"/>
      <c r="J71" s="7"/>
      <c r="K71" s="7"/>
      <c r="L71" s="7"/>
    </row>
    <row r="72" spans="1:12" s="3" customFormat="1" x14ac:dyDescent="0.2">
      <c r="A72" s="379" t="s">
        <v>106</v>
      </c>
      <c r="B72" s="72" t="s">
        <v>107</v>
      </c>
      <c r="C72" s="73">
        <f>[5]B!C$213</f>
        <v>0</v>
      </c>
      <c r="D72" s="73">
        <f>[5]B!E213</f>
        <v>0</v>
      </c>
      <c r="E72" s="45">
        <f>[5]B!$AL$213</f>
        <v>0</v>
      </c>
      <c r="F72" s="7"/>
      <c r="G72" s="7"/>
      <c r="H72" s="7"/>
      <c r="I72" s="7"/>
      <c r="J72" s="7"/>
      <c r="K72" s="7"/>
      <c r="L72" s="7"/>
    </row>
    <row r="73" spans="1:12" s="3" customFormat="1" x14ac:dyDescent="0.2">
      <c r="A73" s="379" t="s">
        <v>108</v>
      </c>
      <c r="B73" s="72" t="s">
        <v>109</v>
      </c>
      <c r="C73" s="73">
        <f>[5]B!C$214</f>
        <v>0</v>
      </c>
      <c r="D73" s="73">
        <f>[5]B!E214</f>
        <v>0</v>
      </c>
      <c r="E73" s="45">
        <f>[5]B!$AL$214</f>
        <v>0</v>
      </c>
      <c r="F73" s="7"/>
      <c r="G73" s="7"/>
      <c r="H73" s="7"/>
      <c r="I73" s="7"/>
      <c r="J73" s="7"/>
      <c r="K73" s="7"/>
      <c r="L73" s="7"/>
    </row>
    <row r="74" spans="1:12" s="3" customFormat="1" x14ac:dyDescent="0.2">
      <c r="A74" s="379" t="s">
        <v>110</v>
      </c>
      <c r="B74" s="72" t="s">
        <v>111</v>
      </c>
      <c r="C74" s="73">
        <f>[5]B!C$215</f>
        <v>266</v>
      </c>
      <c r="D74" s="73">
        <f>[5]B!E215</f>
        <v>266</v>
      </c>
      <c r="E74" s="45">
        <f>[5]B!$AL$215</f>
        <v>16037140</v>
      </c>
      <c r="F74" s="7"/>
      <c r="G74" s="7"/>
      <c r="H74" s="7"/>
      <c r="I74" s="7"/>
      <c r="J74" s="7"/>
      <c r="K74" s="7"/>
      <c r="L74" s="7"/>
    </row>
    <row r="75" spans="1:12" s="3" customFormat="1" x14ac:dyDescent="0.2">
      <c r="A75" s="380" t="s">
        <v>112</v>
      </c>
      <c r="B75" s="75" t="s">
        <v>113</v>
      </c>
      <c r="C75" s="73">
        <f>[5]B!C$216</f>
        <v>405</v>
      </c>
      <c r="D75" s="73">
        <f>[5]B!E216</f>
        <v>405</v>
      </c>
      <c r="E75" s="45">
        <f>[5]B!$AL$216</f>
        <v>40670100</v>
      </c>
      <c r="F75" s="7"/>
      <c r="G75" s="7"/>
      <c r="H75" s="7"/>
      <c r="I75" s="7"/>
      <c r="J75" s="7"/>
      <c r="K75" s="7"/>
      <c r="L75" s="7"/>
    </row>
    <row r="76" spans="1:12" s="3" customFormat="1" x14ac:dyDescent="0.2">
      <c r="A76" s="381"/>
      <c r="B76" s="77" t="s">
        <v>79</v>
      </c>
      <c r="C76" s="78">
        <f>SUM(C60:C75)</f>
        <v>5864</v>
      </c>
      <c r="D76" s="78">
        <f>SUM(D60:D75)</f>
        <v>5853</v>
      </c>
      <c r="E76" s="79">
        <f>SUM(E60:E75)</f>
        <v>399364080</v>
      </c>
      <c r="F76" s="7"/>
      <c r="G76" s="7"/>
      <c r="H76" s="7"/>
      <c r="I76" s="7"/>
      <c r="J76" s="7"/>
      <c r="K76" s="7"/>
      <c r="L76" s="7"/>
    </row>
    <row r="77" spans="1:12" s="3" customFormat="1" x14ac:dyDescent="0.2">
      <c r="A77" s="80" t="s">
        <v>114</v>
      </c>
      <c r="B77" s="81"/>
      <c r="C77" s="82"/>
      <c r="D77" s="82"/>
      <c r="E77" s="83"/>
      <c r="F77" s="7"/>
      <c r="G77" s="7"/>
      <c r="H77" s="7"/>
      <c r="I77" s="7"/>
      <c r="J77" s="7"/>
      <c r="K77" s="7"/>
      <c r="L77" s="7"/>
    </row>
    <row r="78" spans="1:12" s="3" customFormat="1" ht="38.25" x14ac:dyDescent="0.2">
      <c r="A78" s="8" t="s">
        <v>3</v>
      </c>
      <c r="B78" s="84" t="s">
        <v>115</v>
      </c>
      <c r="C78" s="539" t="s">
        <v>5</v>
      </c>
      <c r="D78" s="85" t="s">
        <v>6</v>
      </c>
      <c r="E78" s="539" t="s">
        <v>7</v>
      </c>
      <c r="F78" s="7"/>
      <c r="G78" s="7"/>
      <c r="H78" s="7"/>
      <c r="I78" s="7"/>
      <c r="J78" s="7"/>
      <c r="K78" s="7"/>
      <c r="L78" s="7"/>
    </row>
    <row r="79" spans="1:12" s="3" customFormat="1" x14ac:dyDescent="0.2">
      <c r="A79" s="372">
        <v>3003001</v>
      </c>
      <c r="B79" s="86" t="s">
        <v>116</v>
      </c>
      <c r="C79" s="87">
        <f>+[5]B!C3170</f>
        <v>6</v>
      </c>
      <c r="D79" s="87">
        <f>+[5]B!E$3170</f>
        <v>6</v>
      </c>
      <c r="E79" s="453">
        <f>+[5]B!AL$3170</f>
        <v>52740</v>
      </c>
      <c r="F79" s="7"/>
      <c r="G79" s="7"/>
      <c r="H79" s="7"/>
      <c r="I79" s="7"/>
      <c r="J79" s="7"/>
      <c r="K79" s="7"/>
      <c r="L79" s="7"/>
    </row>
    <row r="80" spans="1:12" s="3" customFormat="1" x14ac:dyDescent="0.2">
      <c r="A80" s="362" t="s">
        <v>117</v>
      </c>
      <c r="B80" s="88" t="s">
        <v>118</v>
      </c>
      <c r="C80" s="89">
        <f>+[5]B!C3171</f>
        <v>0</v>
      </c>
      <c r="D80" s="89">
        <f>+[5]B!E$3171</f>
        <v>0</v>
      </c>
      <c r="E80" s="454">
        <f>+[5]B!AL$3171</f>
        <v>0</v>
      </c>
      <c r="F80" s="7"/>
      <c r="G80" s="7"/>
      <c r="H80" s="7"/>
      <c r="I80" s="7"/>
      <c r="J80" s="7"/>
      <c r="K80" s="7"/>
      <c r="L80" s="7"/>
    </row>
    <row r="81" spans="1:22" s="3" customFormat="1" x14ac:dyDescent="0.2">
      <c r="A81" s="362" t="s">
        <v>119</v>
      </c>
      <c r="B81" s="88" t="s">
        <v>120</v>
      </c>
      <c r="C81" s="89">
        <f>+[5]B!C3172</f>
        <v>0</v>
      </c>
      <c r="D81" s="89">
        <f>+[5]B!E$3172</f>
        <v>0</v>
      </c>
      <c r="E81" s="454">
        <f>+[5]B!AL$3172</f>
        <v>0</v>
      </c>
      <c r="F81" s="7"/>
      <c r="G81" s="7"/>
      <c r="H81" s="7"/>
      <c r="I81" s="7"/>
      <c r="J81" s="7"/>
      <c r="K81" s="7"/>
      <c r="L81" s="7"/>
    </row>
    <row r="82" spans="1:22" s="3" customFormat="1" x14ac:dyDescent="0.2">
      <c r="A82" s="362" t="s">
        <v>121</v>
      </c>
      <c r="B82" s="88" t="s">
        <v>122</v>
      </c>
      <c r="C82" s="89">
        <f>+[5]B!C3173</f>
        <v>0</v>
      </c>
      <c r="D82" s="89">
        <f>+[5]B!E$3173</f>
        <v>0</v>
      </c>
      <c r="E82" s="454">
        <f>+[5]B!AL$3173</f>
        <v>0</v>
      </c>
      <c r="F82" s="7"/>
      <c r="G82" s="7"/>
      <c r="H82" s="7"/>
      <c r="I82" s="7"/>
      <c r="J82" s="7"/>
      <c r="K82" s="7"/>
      <c r="L82" s="7"/>
    </row>
    <row r="83" spans="1:22" s="3" customFormat="1" x14ac:dyDescent="0.2">
      <c r="A83" s="366" t="s">
        <v>123</v>
      </c>
      <c r="B83" s="90" t="s">
        <v>124</v>
      </c>
      <c r="C83" s="91">
        <f>+[5]B!C3174</f>
        <v>0</v>
      </c>
      <c r="D83" s="91">
        <f>+[5]B!E$3174</f>
        <v>0</v>
      </c>
      <c r="E83" s="455">
        <f>+[5]B!AL$3174</f>
        <v>0</v>
      </c>
      <c r="F83" s="7"/>
      <c r="G83" s="7"/>
      <c r="H83" s="7"/>
      <c r="I83" s="7"/>
      <c r="J83" s="7"/>
      <c r="K83" s="7"/>
      <c r="L83" s="7"/>
    </row>
    <row r="84" spans="1:22" s="3" customFormat="1" x14ac:dyDescent="0.2">
      <c r="A84" s="381"/>
      <c r="B84" s="92" t="s">
        <v>79</v>
      </c>
      <c r="C84" s="93">
        <f>SUM(C79:C83)</f>
        <v>6</v>
      </c>
      <c r="D84" s="93">
        <f>SUM(D79:D83)</f>
        <v>6</v>
      </c>
      <c r="E84" s="79">
        <f>SUM(E79:E83)</f>
        <v>52740</v>
      </c>
      <c r="F84" s="7"/>
      <c r="G84" s="7"/>
      <c r="H84" s="7"/>
      <c r="I84" s="7"/>
      <c r="J84" s="7"/>
      <c r="K84" s="7"/>
      <c r="L84" s="7"/>
    </row>
    <row r="85" spans="1:22" s="96" customFormat="1" ht="14.25" customHeight="1" x14ac:dyDescent="0.2">
      <c r="A85" s="574" t="s">
        <v>125</v>
      </c>
      <c r="B85" s="574"/>
      <c r="C85" s="94"/>
      <c r="D85" s="94"/>
      <c r="E85" s="95"/>
    </row>
    <row r="86" spans="1:22" s="3" customFormat="1" ht="38.25" x14ac:dyDescent="0.2">
      <c r="A86" s="8" t="s">
        <v>3</v>
      </c>
      <c r="B86" s="84" t="s">
        <v>126</v>
      </c>
      <c r="C86" s="539" t="s">
        <v>5</v>
      </c>
      <c r="D86" s="85" t="s">
        <v>6</v>
      </c>
      <c r="E86" s="539" t="s">
        <v>7</v>
      </c>
      <c r="F86" s="7"/>
      <c r="G86" s="7"/>
      <c r="H86" s="7"/>
      <c r="I86" s="7"/>
      <c r="J86" s="7"/>
      <c r="K86" s="7"/>
      <c r="L86" s="7"/>
    </row>
    <row r="87" spans="1:22" s="3" customFormat="1" x14ac:dyDescent="0.2">
      <c r="A87" s="372">
        <v>2401061</v>
      </c>
      <c r="B87" s="86" t="s">
        <v>127</v>
      </c>
      <c r="C87" s="87">
        <f>+[5]B!C2972</f>
        <v>144</v>
      </c>
      <c r="D87" s="87">
        <f>+[5]B!E$2972</f>
        <v>144</v>
      </c>
      <c r="E87" s="453">
        <f>+[5]B!AL$2972</f>
        <v>3382560</v>
      </c>
      <c r="F87" s="7"/>
      <c r="G87" s="7"/>
      <c r="H87" s="7"/>
      <c r="I87" s="7"/>
      <c r="J87" s="7"/>
      <c r="K87" s="7"/>
      <c r="L87" s="7"/>
    </row>
    <row r="88" spans="1:22" s="3" customFormat="1" x14ac:dyDescent="0.2">
      <c r="A88" s="362" t="s">
        <v>128</v>
      </c>
      <c r="B88" s="88" t="s">
        <v>129</v>
      </c>
      <c r="C88" s="89">
        <f>+[5]B!C2973</f>
        <v>256</v>
      </c>
      <c r="D88" s="89">
        <f>+[5]B!E$2973</f>
        <v>256</v>
      </c>
      <c r="E88" s="454">
        <f>+[5]B!AL$2973</f>
        <v>18915840</v>
      </c>
      <c r="F88" s="7"/>
      <c r="G88" s="7"/>
      <c r="H88" s="7"/>
      <c r="I88" s="7"/>
      <c r="J88" s="7"/>
      <c r="K88" s="7"/>
      <c r="L88" s="7"/>
    </row>
    <row r="89" spans="1:22" s="3" customFormat="1" x14ac:dyDescent="0.2">
      <c r="A89" s="362" t="s">
        <v>130</v>
      </c>
      <c r="B89" s="88" t="s">
        <v>131</v>
      </c>
      <c r="C89" s="89">
        <f>+[5]B!C$2974</f>
        <v>0</v>
      </c>
      <c r="D89" s="89">
        <f>+[5]B!E$2974</f>
        <v>0</v>
      </c>
      <c r="E89" s="454">
        <f>+[5]B!AL$2974</f>
        <v>0</v>
      </c>
      <c r="F89" s="7"/>
      <c r="G89" s="7"/>
      <c r="H89" s="7"/>
      <c r="I89" s="7"/>
      <c r="J89" s="7"/>
      <c r="K89" s="7"/>
      <c r="L89" s="7"/>
    </row>
    <row r="90" spans="1:22" s="3" customFormat="1" x14ac:dyDescent="0.2">
      <c r="A90" s="362" t="s">
        <v>132</v>
      </c>
      <c r="B90" s="88" t="s">
        <v>133</v>
      </c>
      <c r="C90" s="89">
        <f>+[5]B!C$2975</f>
        <v>262</v>
      </c>
      <c r="D90" s="89">
        <f>+[5]B!E$2975</f>
        <v>259</v>
      </c>
      <c r="E90" s="454">
        <f>+[5]B!AL$2975</f>
        <v>836570</v>
      </c>
      <c r="F90" s="7"/>
      <c r="G90" s="7"/>
      <c r="H90" s="7"/>
      <c r="I90" s="7"/>
      <c r="J90" s="7"/>
      <c r="K90" s="7"/>
      <c r="L90" s="7"/>
    </row>
    <row r="91" spans="1:22" s="3" customFormat="1" x14ac:dyDescent="0.2">
      <c r="A91" s="362" t="s">
        <v>134</v>
      </c>
      <c r="B91" s="88" t="s">
        <v>135</v>
      </c>
      <c r="C91" s="89">
        <f>+[5]B!C$2976</f>
        <v>0</v>
      </c>
      <c r="D91" s="89">
        <f>+[5]B!E$2976</f>
        <v>0</v>
      </c>
      <c r="E91" s="454">
        <f>+[5]B!AL$2976</f>
        <v>0</v>
      </c>
      <c r="F91" s="7"/>
      <c r="G91" s="7"/>
      <c r="H91" s="7"/>
      <c r="I91" s="7"/>
      <c r="J91" s="7"/>
      <c r="K91" s="7"/>
      <c r="L91" s="7"/>
    </row>
    <row r="92" spans="1:22" s="3" customFormat="1" x14ac:dyDescent="0.2">
      <c r="A92" s="362" t="s">
        <v>136</v>
      </c>
      <c r="B92" s="88" t="s">
        <v>137</v>
      </c>
      <c r="C92" s="89">
        <f>+[5]B!C$2977</f>
        <v>0</v>
      </c>
      <c r="D92" s="89">
        <f>+[5]B!E$2977</f>
        <v>0</v>
      </c>
      <c r="E92" s="454">
        <f>+[5]B!AL$2977</f>
        <v>0</v>
      </c>
      <c r="F92" s="7"/>
      <c r="G92" s="7"/>
      <c r="H92" s="7"/>
      <c r="I92" s="7"/>
      <c r="J92" s="7"/>
      <c r="K92" s="7"/>
      <c r="L92" s="7"/>
      <c r="V92" s="97"/>
    </row>
    <row r="93" spans="1:22" s="3" customFormat="1" x14ac:dyDescent="0.2">
      <c r="A93" s="366" t="s">
        <v>138</v>
      </c>
      <c r="B93" s="90" t="s">
        <v>139</v>
      </c>
      <c r="C93" s="91">
        <f>+[5]B!C$2978</f>
        <v>0</v>
      </c>
      <c r="D93" s="91">
        <f>+[5]B!E$2978</f>
        <v>0</v>
      </c>
      <c r="E93" s="455">
        <f>+[5]B!AL$2978</f>
        <v>0</v>
      </c>
      <c r="F93" s="7"/>
      <c r="G93" s="7"/>
      <c r="H93" s="7"/>
      <c r="I93" s="7"/>
      <c r="J93" s="7"/>
      <c r="K93" s="7"/>
      <c r="L93" s="7"/>
      <c r="V93" s="97"/>
    </row>
    <row r="94" spans="1:22" s="3" customFormat="1" x14ac:dyDescent="0.2">
      <c r="A94" s="381"/>
      <c r="B94" s="92" t="s">
        <v>79</v>
      </c>
      <c r="C94" s="98">
        <f>SUM(C87:C93)</f>
        <v>662</v>
      </c>
      <c r="D94" s="98">
        <f>SUM(D87:D93)</f>
        <v>659</v>
      </c>
      <c r="E94" s="79">
        <f>SUM(E87:E93)</f>
        <v>23134970</v>
      </c>
      <c r="F94" s="7"/>
      <c r="G94" s="7"/>
      <c r="H94" s="7"/>
      <c r="I94" s="7"/>
      <c r="J94" s="7"/>
      <c r="K94" s="7"/>
      <c r="L94" s="7"/>
      <c r="V94" s="97"/>
    </row>
    <row r="95" spans="1:22" s="102" customFormat="1" x14ac:dyDescent="0.2">
      <c r="A95" s="573" t="s">
        <v>140</v>
      </c>
      <c r="B95" s="573"/>
      <c r="C95" s="99"/>
      <c r="D95" s="99"/>
      <c r="E95" s="67"/>
      <c r="F95" s="382"/>
      <c r="G95" s="382"/>
      <c r="H95" s="382"/>
      <c r="I95" s="382"/>
      <c r="J95" s="382"/>
      <c r="K95" s="382"/>
      <c r="L95" s="382"/>
      <c r="M95" s="382"/>
      <c r="N95" s="382"/>
      <c r="O95" s="101"/>
      <c r="V95" s="103"/>
    </row>
    <row r="96" spans="1:22" ht="38.25" x14ac:dyDescent="0.2">
      <c r="A96" s="8" t="s">
        <v>3</v>
      </c>
      <c r="B96" s="8" t="s">
        <v>4</v>
      </c>
      <c r="C96" s="539" t="s">
        <v>5</v>
      </c>
      <c r="D96" s="85" t="s">
        <v>6</v>
      </c>
      <c r="E96" s="539" t="s">
        <v>7</v>
      </c>
      <c r="F96" s="383"/>
      <c r="G96" s="383"/>
      <c r="H96" s="383"/>
      <c r="I96" s="383"/>
      <c r="J96" s="383"/>
      <c r="K96" s="383"/>
      <c r="L96" s="383"/>
      <c r="M96" s="383"/>
      <c r="N96" s="383"/>
      <c r="O96" s="105"/>
      <c r="V96" s="106"/>
    </row>
    <row r="97" spans="1:22" x14ac:dyDescent="0.2">
      <c r="A97" s="372">
        <v>2004103</v>
      </c>
      <c r="B97" s="86" t="s">
        <v>141</v>
      </c>
      <c r="C97" s="107">
        <f>+[5]B!C2653</f>
        <v>52</v>
      </c>
      <c r="D97" s="107">
        <f>[5]B!$E$2653</f>
        <v>40</v>
      </c>
      <c r="E97" s="44">
        <f>[5]B!$AL$2653</f>
        <v>6574000</v>
      </c>
      <c r="F97" s="383"/>
      <c r="G97" s="383"/>
      <c r="H97" s="383"/>
      <c r="I97" s="383"/>
      <c r="J97" s="383"/>
      <c r="K97" s="383"/>
      <c r="L97" s="383"/>
      <c r="M97" s="383"/>
      <c r="N97" s="383"/>
      <c r="O97" s="105"/>
      <c r="V97" s="106"/>
    </row>
    <row r="98" spans="1:22" x14ac:dyDescent="0.2">
      <c r="A98" s="366" t="s">
        <v>142</v>
      </c>
      <c r="B98" s="90" t="s">
        <v>143</v>
      </c>
      <c r="C98" s="108">
        <f>+[5]B!C2654</f>
        <v>3</v>
      </c>
      <c r="D98" s="108">
        <f>[5]B!$E$2654</f>
        <v>3</v>
      </c>
      <c r="E98" s="45">
        <f>[5]B!$AL$2654</f>
        <v>518730</v>
      </c>
      <c r="F98" s="383"/>
      <c r="G98" s="383"/>
      <c r="H98" s="383"/>
      <c r="I98" s="383"/>
      <c r="J98" s="383"/>
      <c r="K98" s="383"/>
      <c r="L98" s="383"/>
      <c r="M98" s="383"/>
      <c r="N98" s="383"/>
      <c r="O98" s="105"/>
      <c r="V98" s="106"/>
    </row>
    <row r="99" spans="1:22" x14ac:dyDescent="0.2">
      <c r="A99" s="381"/>
      <c r="B99" s="92" t="s">
        <v>79</v>
      </c>
      <c r="C99" s="93">
        <f>SUM(C97:C98)</f>
        <v>55</v>
      </c>
      <c r="D99" s="93">
        <f>SUM(D97:D98)</f>
        <v>43</v>
      </c>
      <c r="E99" s="79">
        <f>SUM(E97:E98)</f>
        <v>7092730</v>
      </c>
      <c r="F99" s="383"/>
      <c r="G99" s="383"/>
      <c r="H99" s="383"/>
      <c r="I99" s="383"/>
      <c r="J99" s="383"/>
      <c r="K99" s="383"/>
      <c r="L99" s="383"/>
      <c r="M99" s="383"/>
      <c r="N99" s="383"/>
      <c r="O99" s="105"/>
      <c r="V99" s="106"/>
    </row>
    <row r="100" spans="1:22" s="102" customFormat="1" x14ac:dyDescent="0.2">
      <c r="A100" s="573" t="s">
        <v>144</v>
      </c>
      <c r="B100" s="573"/>
      <c r="C100" s="66"/>
      <c r="D100" s="66"/>
      <c r="E100" s="67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101"/>
      <c r="V100" s="109"/>
    </row>
    <row r="101" spans="1:22" ht="38.25" x14ac:dyDescent="0.2">
      <c r="A101" s="8"/>
      <c r="B101" s="8" t="s">
        <v>145</v>
      </c>
      <c r="C101" s="539" t="s">
        <v>5</v>
      </c>
      <c r="D101" s="85" t="s">
        <v>6</v>
      </c>
      <c r="E101" s="539" t="s">
        <v>7</v>
      </c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105"/>
    </row>
    <row r="102" spans="1:22" x14ac:dyDescent="0.2">
      <c r="A102" s="384" t="s">
        <v>146</v>
      </c>
      <c r="B102" s="86" t="s">
        <v>147</v>
      </c>
      <c r="C102" s="111">
        <f>[5]B!$C$2997</f>
        <v>892</v>
      </c>
      <c r="D102" s="111">
        <f>[5]B!$E$2997</f>
        <v>892</v>
      </c>
      <c r="E102" s="44">
        <f>[5]B!$AL$2997</f>
        <v>3835480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105"/>
    </row>
    <row r="103" spans="1:22" x14ac:dyDescent="0.2">
      <c r="A103" s="386" t="s">
        <v>148</v>
      </c>
      <c r="B103" s="88" t="s">
        <v>149</v>
      </c>
      <c r="C103" s="111">
        <f>+[5]B!$C$3016</f>
        <v>702</v>
      </c>
      <c r="D103" s="111">
        <f>[5]B!$E$3016</f>
        <v>702</v>
      </c>
      <c r="E103" s="45">
        <f>[5]B!$AL$3016</f>
        <v>2471040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105"/>
    </row>
    <row r="104" spans="1:22" x14ac:dyDescent="0.2">
      <c r="A104" s="386" t="s">
        <v>150</v>
      </c>
      <c r="B104" s="114" t="s">
        <v>151</v>
      </c>
      <c r="C104" s="111">
        <f>[5]B!$C$3034</f>
        <v>261</v>
      </c>
      <c r="D104" s="111">
        <f>[5]B!$E$3034</f>
        <v>261</v>
      </c>
      <c r="E104" s="45">
        <f>[5]B!$AL$3034</f>
        <v>2254170</v>
      </c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105"/>
    </row>
    <row r="105" spans="1:22" x14ac:dyDescent="0.2">
      <c r="A105" s="386" t="s">
        <v>152</v>
      </c>
      <c r="B105" s="88" t="s">
        <v>153</v>
      </c>
      <c r="C105" s="111">
        <f>[5]B!$C$3066</f>
        <v>86</v>
      </c>
      <c r="D105" s="111">
        <f>[5]B!$E$3066</f>
        <v>86</v>
      </c>
      <c r="E105" s="45">
        <f>[5]B!$AL$3066</f>
        <v>7784860</v>
      </c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105"/>
    </row>
    <row r="106" spans="1:22" x14ac:dyDescent="0.2">
      <c r="A106" s="386" t="s">
        <v>154</v>
      </c>
      <c r="B106" s="88" t="s">
        <v>155</v>
      </c>
      <c r="C106" s="111">
        <f>[5]B!C3094</f>
        <v>60</v>
      </c>
      <c r="D106" s="111">
        <f>[5]B!I3094</f>
        <v>35</v>
      </c>
      <c r="E106" s="45">
        <f>[5]B!AL3094</f>
        <v>1188630</v>
      </c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105"/>
    </row>
    <row r="107" spans="1:22" x14ac:dyDescent="0.2">
      <c r="A107" s="366"/>
      <c r="B107" s="90" t="s">
        <v>156</v>
      </c>
      <c r="C107" s="115">
        <f>[5]B!$C$3155</f>
        <v>1</v>
      </c>
      <c r="D107" s="116"/>
      <c r="E107" s="117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105"/>
    </row>
    <row r="108" spans="1:22" x14ac:dyDescent="0.2">
      <c r="A108" s="381"/>
      <c r="B108" s="92" t="s">
        <v>157</v>
      </c>
      <c r="C108" s="118">
        <f>SUM(C102:C107)</f>
        <v>2002</v>
      </c>
      <c r="D108" s="118">
        <f>SUM(D102:D106)</f>
        <v>1976</v>
      </c>
      <c r="E108" s="79">
        <f>SUM(E102:E106)</f>
        <v>17534180</v>
      </c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105"/>
    </row>
    <row r="109" spans="1:22" s="123" customFormat="1" x14ac:dyDescent="0.2">
      <c r="A109" s="119" t="s">
        <v>158</v>
      </c>
      <c r="B109" s="120"/>
      <c r="C109" s="121"/>
      <c r="D109" s="121"/>
      <c r="E109" s="122"/>
    </row>
    <row r="110" spans="1:22" s="123" customFormat="1" ht="38.25" x14ac:dyDescent="0.2">
      <c r="A110" s="8" t="s">
        <v>3</v>
      </c>
      <c r="B110" s="8" t="s">
        <v>4</v>
      </c>
      <c r="C110" s="85" t="s">
        <v>159</v>
      </c>
      <c r="D110" s="85" t="s">
        <v>6</v>
      </c>
      <c r="E110" s="539" t="s">
        <v>7</v>
      </c>
    </row>
    <row r="111" spans="1:22" s="123" customFormat="1" x14ac:dyDescent="0.2">
      <c r="A111" s="372">
        <v>3001001</v>
      </c>
      <c r="B111" s="86" t="s">
        <v>160</v>
      </c>
      <c r="C111" s="124">
        <f>+[5]B!C$3158</f>
        <v>519</v>
      </c>
      <c r="D111" s="124">
        <f>+[5]B!E$3158</f>
        <v>519</v>
      </c>
      <c r="E111" s="45">
        <f>[5]B!AL3158</f>
        <v>12772590</v>
      </c>
    </row>
    <row r="112" spans="1:22" s="123" customFormat="1" x14ac:dyDescent="0.2">
      <c r="A112" s="366" t="s">
        <v>161</v>
      </c>
      <c r="B112" s="90" t="s">
        <v>162</v>
      </c>
      <c r="C112" s="125">
        <f>+[5]B!C$3159</f>
        <v>63</v>
      </c>
      <c r="D112" s="125">
        <f>+[5]B!E$3159</f>
        <v>63</v>
      </c>
      <c r="E112" s="45">
        <f>[5]B!AL3159</f>
        <v>19435500</v>
      </c>
    </row>
    <row r="113" spans="1:19" s="123" customFormat="1" x14ac:dyDescent="0.2">
      <c r="A113" s="381"/>
      <c r="B113" s="92" t="s">
        <v>157</v>
      </c>
      <c r="C113" s="126">
        <f>SUM(C111:C112)</f>
        <v>582</v>
      </c>
      <c r="D113" s="126">
        <f>SUM(D111:D112)</f>
        <v>582</v>
      </c>
      <c r="E113" s="127">
        <f>SUM(E111:E112)</f>
        <v>32208090</v>
      </c>
    </row>
    <row r="114" spans="1:19" s="123" customFormat="1" x14ac:dyDescent="0.2">
      <c r="A114" s="80" t="s">
        <v>163</v>
      </c>
      <c r="B114" s="128"/>
      <c r="C114" s="66"/>
      <c r="D114" s="66"/>
      <c r="E114" s="67"/>
    </row>
    <row r="115" spans="1:19" s="123" customFormat="1" ht="38.25" x14ac:dyDescent="0.2">
      <c r="A115" s="8" t="s">
        <v>3</v>
      </c>
      <c r="B115" s="84" t="s">
        <v>4</v>
      </c>
      <c r="C115" s="85" t="s">
        <v>159</v>
      </c>
      <c r="D115" s="85" t="s">
        <v>6</v>
      </c>
      <c r="E115" s="539" t="s">
        <v>7</v>
      </c>
    </row>
    <row r="116" spans="1:19" s="123" customFormat="1" x14ac:dyDescent="0.2">
      <c r="A116" s="381" t="s">
        <v>164</v>
      </c>
      <c r="B116" s="90" t="s">
        <v>165</v>
      </c>
      <c r="C116" s="129">
        <f>+[5]B!$C$1224</f>
        <v>1947</v>
      </c>
      <c r="D116" s="129">
        <f>[5]B!$E$1224</f>
        <v>1915</v>
      </c>
      <c r="E116" s="127">
        <f>[5]B!$AL$1224</f>
        <v>70954360</v>
      </c>
    </row>
    <row r="117" spans="1:19" x14ac:dyDescent="0.2">
      <c r="A117" s="3" t="s">
        <v>166</v>
      </c>
    </row>
    <row r="118" spans="1:19" ht="14.25" customHeight="1" x14ac:dyDescent="0.2">
      <c r="A118" s="575" t="s">
        <v>167</v>
      </c>
      <c r="B118" s="576"/>
      <c r="C118" s="581" t="s">
        <v>157</v>
      </c>
      <c r="D118" s="613" t="s">
        <v>168</v>
      </c>
      <c r="E118" s="614"/>
      <c r="F118" s="614"/>
      <c r="G118" s="614"/>
      <c r="H118" s="615" t="s">
        <v>169</v>
      </c>
      <c r="I118" s="616"/>
      <c r="J118" s="617"/>
      <c r="K118" s="618" t="s">
        <v>170</v>
      </c>
      <c r="L118" s="619"/>
      <c r="M118" s="620"/>
      <c r="N118" s="621" t="s">
        <v>171</v>
      </c>
      <c r="O118" s="750" t="s">
        <v>172</v>
      </c>
      <c r="P118" s="751"/>
      <c r="Q118" s="593" t="s">
        <v>173</v>
      </c>
      <c r="R118" s="593" t="s">
        <v>174</v>
      </c>
      <c r="S118" s="596" t="s">
        <v>7</v>
      </c>
    </row>
    <row r="119" spans="1:19" ht="14.25" customHeight="1" x14ac:dyDescent="0.2">
      <c r="A119" s="577"/>
      <c r="B119" s="578"/>
      <c r="C119" s="582"/>
      <c r="D119" s="599" t="s">
        <v>175</v>
      </c>
      <c r="E119" s="601" t="s">
        <v>176</v>
      </c>
      <c r="F119" s="602"/>
      <c r="G119" s="603" t="s">
        <v>177</v>
      </c>
      <c r="H119" s="605" t="s">
        <v>178</v>
      </c>
      <c r="I119" s="607" t="s">
        <v>179</v>
      </c>
      <c r="J119" s="609" t="s">
        <v>180</v>
      </c>
      <c r="K119" s="611" t="s">
        <v>181</v>
      </c>
      <c r="L119" s="612" t="s">
        <v>182</v>
      </c>
      <c r="M119" s="626" t="s">
        <v>183</v>
      </c>
      <c r="N119" s="622"/>
      <c r="O119" s="759" t="s">
        <v>184</v>
      </c>
      <c r="P119" s="751" t="s">
        <v>185</v>
      </c>
      <c r="Q119" s="594"/>
      <c r="R119" s="594"/>
      <c r="S119" s="597"/>
    </row>
    <row r="120" spans="1:19" x14ac:dyDescent="0.2">
      <c r="A120" s="579"/>
      <c r="B120" s="580"/>
      <c r="C120" s="583"/>
      <c r="D120" s="600"/>
      <c r="E120" s="456" t="s">
        <v>186</v>
      </c>
      <c r="F120" s="130" t="s">
        <v>187</v>
      </c>
      <c r="G120" s="604"/>
      <c r="H120" s="606"/>
      <c r="I120" s="608"/>
      <c r="J120" s="610"/>
      <c r="K120" s="611"/>
      <c r="L120" s="612"/>
      <c r="M120" s="626"/>
      <c r="N120" s="623"/>
      <c r="O120" s="759"/>
      <c r="P120" s="751"/>
      <c r="Q120" s="595"/>
      <c r="R120" s="595"/>
      <c r="S120" s="598"/>
    </row>
    <row r="121" spans="1:19" s="134" customFormat="1" x14ac:dyDescent="0.25">
      <c r="A121" s="584" t="s">
        <v>188</v>
      </c>
      <c r="B121" s="585"/>
      <c r="C121" s="132">
        <f>+C122+C123+C124+C125+C126+C127+C131+C132+C133</f>
        <v>134594</v>
      </c>
      <c r="D121" s="132">
        <f t="shared" ref="D121:P121" si="0">+D122+D123+D124+D125+D126+D127+D131+D132+D133</f>
        <v>133457</v>
      </c>
      <c r="E121" s="26">
        <f t="shared" si="0"/>
        <v>133457</v>
      </c>
      <c r="F121" s="457">
        <f t="shared" si="0"/>
        <v>0</v>
      </c>
      <c r="G121" s="458">
        <f t="shared" si="0"/>
        <v>1137</v>
      </c>
      <c r="H121" s="26">
        <f t="shared" si="0"/>
        <v>36355</v>
      </c>
      <c r="I121" s="26">
        <f t="shared" si="0"/>
        <v>57057</v>
      </c>
      <c r="J121" s="26">
        <f t="shared" si="0"/>
        <v>41182</v>
      </c>
      <c r="K121" s="26">
        <f t="shared" si="0"/>
        <v>0</v>
      </c>
      <c r="L121" s="26">
        <f t="shared" si="0"/>
        <v>0</v>
      </c>
      <c r="M121" s="459">
        <f t="shared" si="0"/>
        <v>0</v>
      </c>
      <c r="N121" s="26">
        <f t="shared" si="0"/>
        <v>0</v>
      </c>
      <c r="O121" s="26">
        <f t="shared" si="0"/>
        <v>6</v>
      </c>
      <c r="P121" s="26">
        <f t="shared" si="0"/>
        <v>371</v>
      </c>
      <c r="Q121" s="457">
        <f>+Q122+Q123+Q124+Q125+Q126+Q127+Q131+Q132+Q133</f>
        <v>0</v>
      </c>
      <c r="R121" s="132">
        <v>0</v>
      </c>
      <c r="S121" s="133">
        <f>SUM(S122:S126,S127,S131:S133)</f>
        <v>424702250</v>
      </c>
    </row>
    <row r="122" spans="1:19" x14ac:dyDescent="0.2">
      <c r="A122" s="135" t="s">
        <v>189</v>
      </c>
      <c r="B122" s="136" t="s">
        <v>190</v>
      </c>
      <c r="C122" s="137">
        <f>[5]B!C300</f>
        <v>50482</v>
      </c>
      <c r="D122" s="137">
        <f>[5]B!D300</f>
        <v>49831</v>
      </c>
      <c r="E122" s="137">
        <f>[5]B!E300</f>
        <v>49831</v>
      </c>
      <c r="F122" s="460">
        <f>[5]B!F300</f>
        <v>0</v>
      </c>
      <c r="G122" s="461">
        <f>[5]B!G300</f>
        <v>651</v>
      </c>
      <c r="H122" s="137">
        <f>[5]B!AA300</f>
        <v>17615</v>
      </c>
      <c r="I122" s="137">
        <f>[5]B!AB300</f>
        <v>14880</v>
      </c>
      <c r="J122" s="137">
        <f>[5]B!AC300</f>
        <v>17987</v>
      </c>
      <c r="K122" s="137">
        <f>[5]B!AD300</f>
        <v>0</v>
      </c>
      <c r="L122" s="137">
        <f>[5]B!AE300</f>
        <v>0</v>
      </c>
      <c r="M122" s="461">
        <f>[5]B!AF300</f>
        <v>0</v>
      </c>
      <c r="N122" s="137">
        <f>[5]B!AG300</f>
        <v>0</v>
      </c>
      <c r="O122" s="137">
        <f>[5]B!AH300</f>
        <v>0</v>
      </c>
      <c r="P122" s="137">
        <f>[5]B!AI300</f>
        <v>2</v>
      </c>
      <c r="Q122" s="460">
        <f>[5]B!AJ300</f>
        <v>0</v>
      </c>
      <c r="R122" s="138"/>
      <c r="S122" s="139">
        <f>[5]B!$AL$300</f>
        <v>95306690</v>
      </c>
    </row>
    <row r="123" spans="1:19" x14ac:dyDescent="0.2">
      <c r="A123" s="140" t="s">
        <v>191</v>
      </c>
      <c r="B123" s="544" t="s">
        <v>192</v>
      </c>
      <c r="C123" s="142">
        <f>[5]B!C381</f>
        <v>56485</v>
      </c>
      <c r="D123" s="142">
        <f>[5]B!D381</f>
        <v>56124</v>
      </c>
      <c r="E123" s="142">
        <f>[5]B!E381</f>
        <v>56124</v>
      </c>
      <c r="F123" s="462">
        <f>[5]B!F381</f>
        <v>0</v>
      </c>
      <c r="G123" s="463">
        <f>[5]B!G381</f>
        <v>361</v>
      </c>
      <c r="H123" s="142">
        <f>[5]B!AA381</f>
        <v>15348</v>
      </c>
      <c r="I123" s="142">
        <f>[5]B!AB381</f>
        <v>24062</v>
      </c>
      <c r="J123" s="142">
        <f>[5]B!AC381</f>
        <v>17075</v>
      </c>
      <c r="K123" s="142">
        <f>[5]B!AD381</f>
        <v>0</v>
      </c>
      <c r="L123" s="142">
        <f>[5]B!AE381</f>
        <v>0</v>
      </c>
      <c r="M123" s="463">
        <f>[5]B!AF381</f>
        <v>0</v>
      </c>
      <c r="N123" s="142">
        <f>[5]B!AG381</f>
        <v>0</v>
      </c>
      <c r="O123" s="142">
        <f>[5]B!AH381</f>
        <v>6</v>
      </c>
      <c r="P123" s="142">
        <f>[5]B!AI381</f>
        <v>55</v>
      </c>
      <c r="Q123" s="462">
        <f>[5]B!AJ381</f>
        <v>0</v>
      </c>
      <c r="R123" s="143"/>
      <c r="S123" s="144">
        <f>[5]B!$AL$381</f>
        <v>94788290</v>
      </c>
    </row>
    <row r="124" spans="1:19" x14ac:dyDescent="0.2">
      <c r="A124" s="140" t="s">
        <v>193</v>
      </c>
      <c r="B124" s="544" t="s">
        <v>194</v>
      </c>
      <c r="C124" s="142">
        <f>[5]B!C427</f>
        <v>4086</v>
      </c>
      <c r="D124" s="142">
        <f>[5]B!D427</f>
        <v>4074</v>
      </c>
      <c r="E124" s="142">
        <f>[5]B!E427</f>
        <v>4074</v>
      </c>
      <c r="F124" s="462">
        <f>[5]B!F427</f>
        <v>0</v>
      </c>
      <c r="G124" s="463">
        <f>[5]B!G427</f>
        <v>12</v>
      </c>
      <c r="H124" s="142">
        <f>[5]B!AA427</f>
        <v>228</v>
      </c>
      <c r="I124" s="142">
        <f>[5]B!AB427</f>
        <v>3786</v>
      </c>
      <c r="J124" s="142">
        <f>[5]B!AC427</f>
        <v>72</v>
      </c>
      <c r="K124" s="142">
        <f>[5]B!AD427</f>
        <v>0</v>
      </c>
      <c r="L124" s="142">
        <f>[5]B!AE427</f>
        <v>0</v>
      </c>
      <c r="M124" s="463">
        <f>[5]B!AF427</f>
        <v>0</v>
      </c>
      <c r="N124" s="142">
        <f>[5]B!AG427</f>
        <v>0</v>
      </c>
      <c r="O124" s="142">
        <f>[5]B!AH427</f>
        <v>0</v>
      </c>
      <c r="P124" s="142">
        <f>[5]B!AI427</f>
        <v>30</v>
      </c>
      <c r="Q124" s="462">
        <f>[5]B!AJ427</f>
        <v>0</v>
      </c>
      <c r="R124" s="143"/>
      <c r="S124" s="144">
        <f>[5]B!$AL$427</f>
        <v>20188870</v>
      </c>
    </row>
    <row r="125" spans="1:19" x14ac:dyDescent="0.2">
      <c r="A125" s="140" t="s">
        <v>195</v>
      </c>
      <c r="B125" s="544" t="s">
        <v>196</v>
      </c>
      <c r="C125" s="142">
        <f>[5]B!C442</f>
        <v>0</v>
      </c>
      <c r="D125" s="142">
        <f>[5]B!D442</f>
        <v>0</v>
      </c>
      <c r="E125" s="142">
        <f>[5]B!E442</f>
        <v>0</v>
      </c>
      <c r="F125" s="462">
        <f>[5]B!F442</f>
        <v>0</v>
      </c>
      <c r="G125" s="463">
        <f>[5]B!G442</f>
        <v>0</v>
      </c>
      <c r="H125" s="142">
        <f>[5]B!AA442</f>
        <v>0</v>
      </c>
      <c r="I125" s="142">
        <f>[5]B!AB442</f>
        <v>0</v>
      </c>
      <c r="J125" s="142">
        <f>[5]B!AC442</f>
        <v>0</v>
      </c>
      <c r="K125" s="142">
        <f>[5]B!AD442</f>
        <v>0</v>
      </c>
      <c r="L125" s="142">
        <f>[5]B!AE442</f>
        <v>0</v>
      </c>
      <c r="M125" s="463">
        <f>[5]B!AF442</f>
        <v>0</v>
      </c>
      <c r="N125" s="142">
        <f>[5]B!AG442</f>
        <v>0</v>
      </c>
      <c r="O125" s="142">
        <f>[5]B!AH442</f>
        <v>0</v>
      </c>
      <c r="P125" s="142">
        <f>[5]B!AI442</f>
        <v>3</v>
      </c>
      <c r="Q125" s="462">
        <f>[5]B!AJ442</f>
        <v>0</v>
      </c>
      <c r="R125" s="145"/>
      <c r="S125" s="142">
        <f>[5]B!AL442</f>
        <v>0</v>
      </c>
    </row>
    <row r="126" spans="1:19" x14ac:dyDescent="0.2">
      <c r="A126" s="146" t="s">
        <v>197</v>
      </c>
      <c r="B126" s="147" t="s">
        <v>198</v>
      </c>
      <c r="C126" s="148">
        <f>[5]B!C522</f>
        <v>3648</v>
      </c>
      <c r="D126" s="148">
        <f>[5]B!D522</f>
        <v>3628</v>
      </c>
      <c r="E126" s="148">
        <f>[5]B!E522</f>
        <v>3628</v>
      </c>
      <c r="F126" s="464">
        <f>[5]B!F522</f>
        <v>0</v>
      </c>
      <c r="G126" s="465">
        <f>[5]B!G522</f>
        <v>20</v>
      </c>
      <c r="H126" s="148">
        <f>[5]B!AA522</f>
        <v>1176</v>
      </c>
      <c r="I126" s="148">
        <f>[5]B!AB522</f>
        <v>1022</v>
      </c>
      <c r="J126" s="148">
        <f>[5]B!AC522</f>
        <v>1450</v>
      </c>
      <c r="K126" s="148">
        <f>[5]B!AD522</f>
        <v>0</v>
      </c>
      <c r="L126" s="148">
        <f>[5]B!AE522</f>
        <v>0</v>
      </c>
      <c r="M126" s="465">
        <f>[5]B!AF522</f>
        <v>0</v>
      </c>
      <c r="N126" s="148">
        <f>[5]B!AG522</f>
        <v>0</v>
      </c>
      <c r="O126" s="148">
        <f>[5]B!AH522</f>
        <v>0</v>
      </c>
      <c r="P126" s="148">
        <f>[5]B!AI522</f>
        <v>203</v>
      </c>
      <c r="Q126" s="464">
        <f>[5]B!AJ522</f>
        <v>0</v>
      </c>
      <c r="R126" s="149"/>
      <c r="S126" s="145">
        <f>[5]B!$AL$522</f>
        <v>22271530</v>
      </c>
    </row>
    <row r="127" spans="1:19" x14ac:dyDescent="0.2">
      <c r="A127" s="586" t="s">
        <v>199</v>
      </c>
      <c r="B127" s="4" t="s">
        <v>200</v>
      </c>
      <c r="C127" s="150">
        <f>SUM(C128:C130)</f>
        <v>15418</v>
      </c>
      <c r="D127" s="151">
        <f>SUM(D128:D130)</f>
        <v>15378</v>
      </c>
      <c r="E127" s="151">
        <f t="shared" ref="E127:P127" si="1">SUM(E128:E130)</f>
        <v>15378</v>
      </c>
      <c r="F127" s="466">
        <f t="shared" si="1"/>
        <v>0</v>
      </c>
      <c r="G127" s="154">
        <f t="shared" si="1"/>
        <v>40</v>
      </c>
      <c r="H127" s="151">
        <f t="shared" si="1"/>
        <v>1613</v>
      </c>
      <c r="I127" s="151">
        <f t="shared" si="1"/>
        <v>10664</v>
      </c>
      <c r="J127" s="151">
        <f t="shared" si="1"/>
        <v>3141</v>
      </c>
      <c r="K127" s="151">
        <f t="shared" si="1"/>
        <v>0</v>
      </c>
      <c r="L127" s="151">
        <f t="shared" si="1"/>
        <v>0</v>
      </c>
      <c r="M127" s="467">
        <f t="shared" si="1"/>
        <v>0</v>
      </c>
      <c r="N127" s="151">
        <f t="shared" si="1"/>
        <v>0</v>
      </c>
      <c r="O127" s="151">
        <f t="shared" si="1"/>
        <v>0</v>
      </c>
      <c r="P127" s="151">
        <f t="shared" si="1"/>
        <v>52</v>
      </c>
      <c r="Q127" s="155">
        <f>SUM(Q128:Q130)</f>
        <v>0</v>
      </c>
      <c r="R127" s="156">
        <v>0</v>
      </c>
      <c r="S127" s="157">
        <f>SUM(S128:S130)</f>
        <v>183865260</v>
      </c>
    </row>
    <row r="128" spans="1:19" x14ac:dyDescent="0.2">
      <c r="A128" s="586"/>
      <c r="B128" s="158" t="s">
        <v>201</v>
      </c>
      <c r="C128" s="137">
        <f>[5]B!C582</f>
        <v>4591</v>
      </c>
      <c r="D128" s="137">
        <f>[5]B!D582</f>
        <v>4573</v>
      </c>
      <c r="E128" s="137">
        <f>[5]B!E582</f>
        <v>4573</v>
      </c>
      <c r="F128" s="460">
        <f>[5]B!F582</f>
        <v>0</v>
      </c>
      <c r="G128" s="461">
        <f>[5]B!G582</f>
        <v>18</v>
      </c>
      <c r="H128" s="137">
        <f>[5]B!AA582</f>
        <v>1050</v>
      </c>
      <c r="I128" s="137">
        <f>[5]B!AB582</f>
        <v>3085</v>
      </c>
      <c r="J128" s="137">
        <f>[5]B!AC582</f>
        <v>456</v>
      </c>
      <c r="K128" s="137">
        <f>[5]B!AD582</f>
        <v>0</v>
      </c>
      <c r="L128" s="137">
        <f>[5]B!AE582</f>
        <v>0</v>
      </c>
      <c r="M128" s="461">
        <f>[5]B!AF582</f>
        <v>0</v>
      </c>
      <c r="N128" s="137">
        <f>[5]B!AG582</f>
        <v>0</v>
      </c>
      <c r="O128" s="137">
        <f>[5]B!AH582</f>
        <v>0</v>
      </c>
      <c r="P128" s="137">
        <f>[5]B!AI582</f>
        <v>10</v>
      </c>
      <c r="Q128" s="460">
        <f>[5]B!AJ582</f>
        <v>0</v>
      </c>
      <c r="R128" s="138"/>
      <c r="S128" s="139">
        <f>[5]B!$AL$582</f>
        <v>18958020</v>
      </c>
    </row>
    <row r="129" spans="1:19" x14ac:dyDescent="0.2">
      <c r="A129" s="586"/>
      <c r="B129" s="523" t="s">
        <v>202</v>
      </c>
      <c r="C129" s="142">
        <f>[5]B!C602</f>
        <v>25</v>
      </c>
      <c r="D129" s="142">
        <f>[5]B!D602</f>
        <v>25</v>
      </c>
      <c r="E129" s="142">
        <f>[5]B!E602</f>
        <v>25</v>
      </c>
      <c r="F129" s="462">
        <f>[5]B!F602</f>
        <v>0</v>
      </c>
      <c r="G129" s="463">
        <f>[5]B!G602</f>
        <v>0</v>
      </c>
      <c r="H129" s="142">
        <f>[5]B!AA602</f>
        <v>0</v>
      </c>
      <c r="I129" s="142">
        <f>[5]B!AB602</f>
        <v>25</v>
      </c>
      <c r="J129" s="142">
        <f>[5]B!AC602</f>
        <v>0</v>
      </c>
      <c r="K129" s="142">
        <f>[5]B!AD602</f>
        <v>0</v>
      </c>
      <c r="L129" s="142">
        <f>[5]B!AE602</f>
        <v>0</v>
      </c>
      <c r="M129" s="463">
        <f>[5]B!AF602</f>
        <v>0</v>
      </c>
      <c r="N129" s="142">
        <f>[5]B!AG602</f>
        <v>0</v>
      </c>
      <c r="O129" s="142">
        <f>[5]B!AH602</f>
        <v>0</v>
      </c>
      <c r="P129" s="142">
        <f>[5]B!AI602</f>
        <v>0</v>
      </c>
      <c r="Q129" s="462">
        <f>[5]B!AJ602</f>
        <v>0</v>
      </c>
      <c r="R129" s="143"/>
      <c r="S129" s="144">
        <f>[5]B!$AL$602</f>
        <v>91360</v>
      </c>
    </row>
    <row r="130" spans="1:19" x14ac:dyDescent="0.2">
      <c r="A130" s="587"/>
      <c r="B130" s="161" t="s">
        <v>203</v>
      </c>
      <c r="C130" s="162">
        <f>[5]B!C650</f>
        <v>10802</v>
      </c>
      <c r="D130" s="162">
        <f>[5]B!D650</f>
        <v>10780</v>
      </c>
      <c r="E130" s="162">
        <f>[5]B!E650</f>
        <v>10780</v>
      </c>
      <c r="F130" s="468">
        <f>[5]B!F650</f>
        <v>0</v>
      </c>
      <c r="G130" s="469">
        <f>[5]B!G650</f>
        <v>22</v>
      </c>
      <c r="H130" s="162">
        <f>[5]B!AA650</f>
        <v>563</v>
      </c>
      <c r="I130" s="162">
        <f>[5]B!AB650</f>
        <v>7554</v>
      </c>
      <c r="J130" s="162">
        <f>[5]B!AC650</f>
        <v>2685</v>
      </c>
      <c r="K130" s="162">
        <f>[5]B!AD650</f>
        <v>0</v>
      </c>
      <c r="L130" s="162">
        <f>[5]B!AE650</f>
        <v>0</v>
      </c>
      <c r="M130" s="469">
        <f>[5]B!AF650</f>
        <v>0</v>
      </c>
      <c r="N130" s="162">
        <f>[5]B!AG650</f>
        <v>0</v>
      </c>
      <c r="O130" s="162">
        <f>[5]B!AH650</f>
        <v>0</v>
      </c>
      <c r="P130" s="162">
        <f>[5]B!AI650</f>
        <v>42</v>
      </c>
      <c r="Q130" s="468">
        <f>[5]B!AJ650</f>
        <v>0</v>
      </c>
      <c r="R130" s="163"/>
      <c r="S130" s="470">
        <f>[5]B!$AL$650</f>
        <v>164815880</v>
      </c>
    </row>
    <row r="131" spans="1:19" x14ac:dyDescent="0.2">
      <c r="A131" s="135" t="s">
        <v>204</v>
      </c>
      <c r="B131" s="136" t="s">
        <v>205</v>
      </c>
      <c r="C131" s="137">
        <f>[5]B!C660</f>
        <v>648</v>
      </c>
      <c r="D131" s="137">
        <f>[5]B!D660</f>
        <v>607</v>
      </c>
      <c r="E131" s="137">
        <f>[5]B!E660</f>
        <v>607</v>
      </c>
      <c r="F131" s="460">
        <f>[5]B!F660</f>
        <v>0</v>
      </c>
      <c r="G131" s="461">
        <f>[5]B!G660</f>
        <v>41</v>
      </c>
      <c r="H131" s="137">
        <f>[5]B!AA660</f>
        <v>4</v>
      </c>
      <c r="I131" s="137">
        <f>[5]B!AB660</f>
        <v>3</v>
      </c>
      <c r="J131" s="137">
        <f>[5]B!AC660</f>
        <v>641</v>
      </c>
      <c r="K131" s="137">
        <f>[5]B!AD660</f>
        <v>0</v>
      </c>
      <c r="L131" s="137">
        <f>[5]B!AE660</f>
        <v>0</v>
      </c>
      <c r="M131" s="461">
        <f>[5]B!AF660</f>
        <v>0</v>
      </c>
      <c r="N131" s="137">
        <f>[5]B!AG660</f>
        <v>0</v>
      </c>
      <c r="O131" s="137">
        <f>[5]B!AH660</f>
        <v>0</v>
      </c>
      <c r="P131" s="137">
        <f>[5]B!AI660</f>
        <v>0</v>
      </c>
      <c r="Q131" s="460">
        <f>[5]B!AJ660</f>
        <v>0</v>
      </c>
      <c r="R131" s="138"/>
      <c r="S131" s="159">
        <f>[5]B!$AL$660</f>
        <v>1366820</v>
      </c>
    </row>
    <row r="132" spans="1:19" s="166" customFormat="1" x14ac:dyDescent="0.2">
      <c r="A132" s="140" t="s">
        <v>206</v>
      </c>
      <c r="B132" s="525" t="s">
        <v>207</v>
      </c>
      <c r="C132" s="142">
        <f>[5]B!C721</f>
        <v>122</v>
      </c>
      <c r="D132" s="142">
        <f>[5]B!D721</f>
        <v>122</v>
      </c>
      <c r="E132" s="142">
        <f>[5]B!E721</f>
        <v>122</v>
      </c>
      <c r="F132" s="462">
        <f>[5]B!F721</f>
        <v>0</v>
      </c>
      <c r="G132" s="463">
        <f>[5]B!G721</f>
        <v>0</v>
      </c>
      <c r="H132" s="142">
        <f>[5]B!AA721</f>
        <v>46</v>
      </c>
      <c r="I132" s="142">
        <f>[5]B!AB721</f>
        <v>59</v>
      </c>
      <c r="J132" s="142">
        <f>[5]B!AC721</f>
        <v>17</v>
      </c>
      <c r="K132" s="142">
        <f>[5]B!AD721</f>
        <v>0</v>
      </c>
      <c r="L132" s="142">
        <f>[5]B!AE721</f>
        <v>0</v>
      </c>
      <c r="M132" s="463">
        <f>[5]B!AF721</f>
        <v>0</v>
      </c>
      <c r="N132" s="142">
        <f>[5]B!AG721</f>
        <v>0</v>
      </c>
      <c r="O132" s="142">
        <f>[5]B!AH721</f>
        <v>0</v>
      </c>
      <c r="P132" s="142">
        <f>[5]B!AI721</f>
        <v>26</v>
      </c>
      <c r="Q132" s="462">
        <f>[5]B!AJ721</f>
        <v>0</v>
      </c>
      <c r="R132" s="143"/>
      <c r="S132" s="165">
        <f>[5]B!$AL$721</f>
        <v>237440</v>
      </c>
    </row>
    <row r="133" spans="1:19" x14ac:dyDescent="0.2">
      <c r="A133" s="140" t="s">
        <v>208</v>
      </c>
      <c r="B133" s="525" t="s">
        <v>209</v>
      </c>
      <c r="C133" s="148">
        <f>[5]B!C764</f>
        <v>3705</v>
      </c>
      <c r="D133" s="148">
        <f>[5]B!D764</f>
        <v>3693</v>
      </c>
      <c r="E133" s="148">
        <f>[5]B!E764</f>
        <v>3693</v>
      </c>
      <c r="F133" s="464">
        <f>[5]B!F764</f>
        <v>0</v>
      </c>
      <c r="G133" s="465">
        <f>[5]B!G764</f>
        <v>12</v>
      </c>
      <c r="H133" s="148">
        <f>[5]B!AA764</f>
        <v>325</v>
      </c>
      <c r="I133" s="148">
        <f>[5]B!AB764</f>
        <v>2581</v>
      </c>
      <c r="J133" s="148">
        <f>[5]B!AC764</f>
        <v>799</v>
      </c>
      <c r="K133" s="148">
        <f>[5]B!AD764</f>
        <v>0</v>
      </c>
      <c r="L133" s="148">
        <f>[5]B!AE764</f>
        <v>0</v>
      </c>
      <c r="M133" s="465">
        <f>[5]B!AF764</f>
        <v>0</v>
      </c>
      <c r="N133" s="148">
        <f>[5]B!AG764</f>
        <v>0</v>
      </c>
      <c r="O133" s="148">
        <f>[5]B!AH764</f>
        <v>0</v>
      </c>
      <c r="P133" s="148">
        <f>[5]B!AI764</f>
        <v>0</v>
      </c>
      <c r="Q133" s="464">
        <f>[5]B!AJ764</f>
        <v>0</v>
      </c>
      <c r="R133" s="149"/>
      <c r="S133" s="144">
        <f>[5]B!$AL$764</f>
        <v>6677350</v>
      </c>
    </row>
    <row r="134" spans="1:19" s="3" customFormat="1" x14ac:dyDescent="0.2">
      <c r="A134" s="584" t="s">
        <v>210</v>
      </c>
      <c r="B134" s="585"/>
      <c r="C134" s="167">
        <f t="shared" ref="C134:P134" si="2">+C135+C136+C137+C138+C142+C143</f>
        <v>6230</v>
      </c>
      <c r="D134" s="168">
        <f t="shared" si="2"/>
        <v>6194</v>
      </c>
      <c r="E134" s="151">
        <f t="shared" si="2"/>
        <v>6193</v>
      </c>
      <c r="F134" s="466">
        <f t="shared" si="2"/>
        <v>1</v>
      </c>
      <c r="G134" s="154">
        <f t="shared" si="2"/>
        <v>36</v>
      </c>
      <c r="H134" s="151">
        <f t="shared" si="2"/>
        <v>946</v>
      </c>
      <c r="I134" s="151">
        <f t="shared" si="2"/>
        <v>2090</v>
      </c>
      <c r="J134" s="151">
        <f t="shared" si="2"/>
        <v>3194</v>
      </c>
      <c r="K134" s="151">
        <f t="shared" si="2"/>
        <v>0</v>
      </c>
      <c r="L134" s="151">
        <f t="shared" si="2"/>
        <v>0</v>
      </c>
      <c r="M134" s="467">
        <f t="shared" si="2"/>
        <v>0</v>
      </c>
      <c r="N134" s="151">
        <f t="shared" si="2"/>
        <v>0</v>
      </c>
      <c r="O134" s="172">
        <f t="shared" si="2"/>
        <v>3591</v>
      </c>
      <c r="P134" s="172">
        <f t="shared" si="2"/>
        <v>42</v>
      </c>
      <c r="Q134" s="471">
        <f>+Q135+Q136+Q137+Q138+Q142+Q143</f>
        <v>0</v>
      </c>
      <c r="R134" s="173">
        <f>+R135+R136+R137</f>
        <v>0</v>
      </c>
      <c r="S134" s="157">
        <f>+S135+S136+S137+S138+S142</f>
        <v>165575470</v>
      </c>
    </row>
    <row r="135" spans="1:19" x14ac:dyDescent="0.2">
      <c r="A135" s="135" t="s">
        <v>211</v>
      </c>
      <c r="B135" s="174" t="s">
        <v>212</v>
      </c>
      <c r="C135" s="137">
        <f>[5]B!C824</f>
        <v>3274</v>
      </c>
      <c r="D135" s="137">
        <f>[5]B!D824</f>
        <v>3252</v>
      </c>
      <c r="E135" s="137">
        <f>[5]B!E824</f>
        <v>3251</v>
      </c>
      <c r="F135" s="460">
        <f>[5]B!F824</f>
        <v>1</v>
      </c>
      <c r="G135" s="461">
        <f>[5]B!G824</f>
        <v>22</v>
      </c>
      <c r="H135" s="175">
        <f>[5]B!AA824</f>
        <v>336</v>
      </c>
      <c r="I135" s="175">
        <f>[5]B!AB824</f>
        <v>1088</v>
      </c>
      <c r="J135" s="175">
        <f>[5]B!AC824</f>
        <v>1850</v>
      </c>
      <c r="K135" s="175">
        <f>[5]B!AD824</f>
        <v>0</v>
      </c>
      <c r="L135" s="175">
        <f>[5]B!AE824</f>
        <v>0</v>
      </c>
      <c r="M135" s="472">
        <f>[5]B!AF824</f>
        <v>0</v>
      </c>
      <c r="N135" s="175">
        <f>[5]B!AG824</f>
        <v>0</v>
      </c>
      <c r="O135" s="175">
        <f>[5]B!AH824</f>
        <v>0</v>
      </c>
      <c r="P135" s="175">
        <f>[5]B!AI824</f>
        <v>0</v>
      </c>
      <c r="Q135" s="473">
        <f>[5]B!AJ824</f>
        <v>0</v>
      </c>
      <c r="R135" s="176"/>
      <c r="S135" s="139">
        <f>[5]B!$AL$824</f>
        <v>35792950</v>
      </c>
    </row>
    <row r="136" spans="1:19" x14ac:dyDescent="0.2">
      <c r="A136" s="146" t="s">
        <v>213</v>
      </c>
      <c r="B136" s="177" t="s">
        <v>214</v>
      </c>
      <c r="C136" s="142">
        <f>[5]B!C847</f>
        <v>0</v>
      </c>
      <c r="D136" s="142">
        <f>[5]B!D847</f>
        <v>0</v>
      </c>
      <c r="E136" s="142">
        <f>[5]B!E847</f>
        <v>0</v>
      </c>
      <c r="F136" s="462">
        <f>[5]B!F847</f>
        <v>0</v>
      </c>
      <c r="G136" s="463">
        <f>[5]B!G847</f>
        <v>0</v>
      </c>
      <c r="H136" s="178">
        <f>[5]B!AA847</f>
        <v>0</v>
      </c>
      <c r="I136" s="178">
        <f>[5]B!AB847</f>
        <v>0</v>
      </c>
      <c r="J136" s="178">
        <f>[5]B!AC847</f>
        <v>0</v>
      </c>
      <c r="K136" s="178">
        <f>[5]B!AD847</f>
        <v>0</v>
      </c>
      <c r="L136" s="178">
        <f>[5]B!AE847</f>
        <v>0</v>
      </c>
      <c r="M136" s="474">
        <f>[5]B!AF847</f>
        <v>0</v>
      </c>
      <c r="N136" s="178">
        <f>[5]B!AG847</f>
        <v>0</v>
      </c>
      <c r="O136" s="178">
        <f>[5]B!AH847</f>
        <v>0</v>
      </c>
      <c r="P136" s="178">
        <f>[5]B!AI847</f>
        <v>0</v>
      </c>
      <c r="Q136" s="475">
        <f>[5]B!AJ847</f>
        <v>0</v>
      </c>
      <c r="R136" s="179"/>
      <c r="S136" s="144">
        <f>[5]B!$AL$847</f>
        <v>0</v>
      </c>
    </row>
    <row r="137" spans="1:19" x14ac:dyDescent="0.2">
      <c r="A137" s="530" t="s">
        <v>215</v>
      </c>
      <c r="B137" s="181" t="s">
        <v>216</v>
      </c>
      <c r="C137" s="148">
        <f>[5]B!C877</f>
        <v>1791</v>
      </c>
      <c r="D137" s="148">
        <f>[5]B!D877</f>
        <v>1783</v>
      </c>
      <c r="E137" s="148">
        <f>[5]B!E877</f>
        <v>1783</v>
      </c>
      <c r="F137" s="464">
        <f>[5]B!F877</f>
        <v>0</v>
      </c>
      <c r="G137" s="465">
        <f>[5]B!G877</f>
        <v>8</v>
      </c>
      <c r="H137" s="182">
        <f>[5]B!AA877</f>
        <v>202</v>
      </c>
      <c r="I137" s="182">
        <f>[5]B!AB877</f>
        <v>416</v>
      </c>
      <c r="J137" s="182">
        <f>[5]B!AC877</f>
        <v>1173</v>
      </c>
      <c r="K137" s="182">
        <f>[5]B!AD877</f>
        <v>0</v>
      </c>
      <c r="L137" s="182">
        <f>[5]B!AE877</f>
        <v>0</v>
      </c>
      <c r="M137" s="476">
        <f>[5]B!AF877</f>
        <v>0</v>
      </c>
      <c r="N137" s="182">
        <f>[5]B!AG877</f>
        <v>0</v>
      </c>
      <c r="O137" s="182">
        <f>[5]B!AH877</f>
        <v>3591</v>
      </c>
      <c r="P137" s="182">
        <f>[5]B!AI877</f>
        <v>0</v>
      </c>
      <c r="Q137" s="477">
        <f>[5]B!AJ877</f>
        <v>0</v>
      </c>
      <c r="R137" s="183"/>
      <c r="S137" s="470">
        <f>[5]B!$AL$877</f>
        <v>109116090</v>
      </c>
    </row>
    <row r="138" spans="1:19" x14ac:dyDescent="0.2">
      <c r="A138" s="588" t="s">
        <v>193</v>
      </c>
      <c r="B138" s="174" t="s">
        <v>217</v>
      </c>
      <c r="C138" s="184">
        <f>SUM(C139:C141)</f>
        <v>1136</v>
      </c>
      <c r="D138" s="43">
        <f>SUM(D139:D141)</f>
        <v>1130</v>
      </c>
      <c r="E138" s="43">
        <f t="shared" ref="E138:P138" si="3">SUM(E139:E141)</f>
        <v>1130</v>
      </c>
      <c r="F138" s="30">
        <f t="shared" si="3"/>
        <v>0</v>
      </c>
      <c r="G138" s="187">
        <f t="shared" si="3"/>
        <v>6</v>
      </c>
      <c r="H138" s="478">
        <f t="shared" si="3"/>
        <v>408</v>
      </c>
      <c r="I138" s="478">
        <f t="shared" si="3"/>
        <v>557</v>
      </c>
      <c r="J138" s="478">
        <f t="shared" si="3"/>
        <v>171</v>
      </c>
      <c r="K138" s="478">
        <f t="shared" si="3"/>
        <v>0</v>
      </c>
      <c r="L138" s="478">
        <f t="shared" si="3"/>
        <v>0</v>
      </c>
      <c r="M138" s="479">
        <f t="shared" si="3"/>
        <v>0</v>
      </c>
      <c r="N138" s="478">
        <f>SUM(N139:N141)</f>
        <v>0</v>
      </c>
      <c r="O138" s="193">
        <f t="shared" si="3"/>
        <v>0</v>
      </c>
      <c r="P138" s="193">
        <f t="shared" si="3"/>
        <v>0</v>
      </c>
      <c r="Q138" s="480">
        <f>SUM(Q139:Q141)</f>
        <v>0</v>
      </c>
      <c r="R138" s="194">
        <f>SUM(R139:R142)</f>
        <v>0</v>
      </c>
      <c r="S138" s="481">
        <f>SUM(S139:S141)</f>
        <v>20666430</v>
      </c>
    </row>
    <row r="139" spans="1:19" x14ac:dyDescent="0.2">
      <c r="A139" s="588"/>
      <c r="B139" s="195" t="s">
        <v>218</v>
      </c>
      <c r="C139" s="137">
        <f>[5]B!C902-[5]B!C879-[5]B!C880</f>
        <v>1097</v>
      </c>
      <c r="D139" s="137">
        <f>[5]B!D902-[5]B!D879-[5]B!D880</f>
        <v>1091</v>
      </c>
      <c r="E139" s="137">
        <f>[5]B!E902-[5]B!E879-[5]B!E880</f>
        <v>1091</v>
      </c>
      <c r="F139" s="460">
        <f>[5]B!F902-[5]B!F879-[5]B!F880</f>
        <v>0</v>
      </c>
      <c r="G139" s="461">
        <f>[5]B!G902-[5]B!G879-[5]B!G880</f>
        <v>6</v>
      </c>
      <c r="H139" s="175">
        <f>[5]B!AA902-[5]B!AA879-[5]B!AA880</f>
        <v>402</v>
      </c>
      <c r="I139" s="175">
        <f>[5]B!AB902-[5]B!AB879-[5]B!AB880</f>
        <v>533</v>
      </c>
      <c r="J139" s="175">
        <f>[5]B!AC902-[5]B!AC879-[5]B!AC880</f>
        <v>162</v>
      </c>
      <c r="K139" s="175">
        <f>[5]B!AD902-[5]B!AD879-[5]B!AD880</f>
        <v>0</v>
      </c>
      <c r="L139" s="175">
        <f>[5]B!AE902-[5]B!AE879-[5]B!AE880</f>
        <v>0</v>
      </c>
      <c r="M139" s="472">
        <f>[5]B!AF902-[5]B!AF879-[5]B!AF880</f>
        <v>0</v>
      </c>
      <c r="N139" s="175">
        <f>[5]B!AG902-[5]B!AG879-[5]B!AG880</f>
        <v>0</v>
      </c>
      <c r="O139" s="175">
        <f>[5]B!AH902-[5]B!AH879-[5]B!AH880</f>
        <v>0</v>
      </c>
      <c r="P139" s="175">
        <f>[5]B!AI902-[5]B!AI879-[5]B!AI880</f>
        <v>0</v>
      </c>
      <c r="Q139" s="473">
        <f>[5]B!AJ902-[5]B!AJ879-[5]B!AJ880</f>
        <v>0</v>
      </c>
      <c r="R139" s="176"/>
      <c r="S139" s="139">
        <f>[5]B!$AL$902-[5]B!$AL$879-[5]B!$AL$880</f>
        <v>19740570</v>
      </c>
    </row>
    <row r="140" spans="1:19" x14ac:dyDescent="0.2">
      <c r="A140" s="588"/>
      <c r="B140" s="195" t="s">
        <v>219</v>
      </c>
      <c r="C140" s="142">
        <f>[5]B!C879</f>
        <v>0</v>
      </c>
      <c r="D140" s="142">
        <f>[5]B!D879</f>
        <v>0</v>
      </c>
      <c r="E140" s="142">
        <f>[5]B!E879</f>
        <v>0</v>
      </c>
      <c r="F140" s="462">
        <f>[5]B!F879</f>
        <v>0</v>
      </c>
      <c r="G140" s="463">
        <f>[5]B!G879</f>
        <v>0</v>
      </c>
      <c r="H140" s="178">
        <f>[5]B!AA879</f>
        <v>0</v>
      </c>
      <c r="I140" s="178">
        <f>[5]B!AB879</f>
        <v>0</v>
      </c>
      <c r="J140" s="178">
        <f>[5]B!AC879</f>
        <v>0</v>
      </c>
      <c r="K140" s="178">
        <f>[5]B!AD879</f>
        <v>0</v>
      </c>
      <c r="L140" s="178">
        <f>[5]B!AE879</f>
        <v>0</v>
      </c>
      <c r="M140" s="474">
        <f>[5]B!AF879</f>
        <v>0</v>
      </c>
      <c r="N140" s="178">
        <f>[5]B!AG879</f>
        <v>0</v>
      </c>
      <c r="O140" s="178">
        <f>[5]B!AH879</f>
        <v>0</v>
      </c>
      <c r="P140" s="178">
        <f>[5]B!AI879</f>
        <v>0</v>
      </c>
      <c r="Q140" s="475">
        <f>[5]B!AJ879</f>
        <v>0</v>
      </c>
      <c r="R140" s="179"/>
      <c r="S140" s="144">
        <f>[5]B!$AL$879</f>
        <v>0</v>
      </c>
    </row>
    <row r="141" spans="1:19" x14ac:dyDescent="0.2">
      <c r="A141" s="588"/>
      <c r="B141" s="196" t="s">
        <v>220</v>
      </c>
      <c r="C141" s="148">
        <f>[5]B!C880</f>
        <v>39</v>
      </c>
      <c r="D141" s="148">
        <f>[5]B!D880</f>
        <v>39</v>
      </c>
      <c r="E141" s="148">
        <f>[5]B!E880</f>
        <v>39</v>
      </c>
      <c r="F141" s="464">
        <f>[5]B!F880</f>
        <v>0</v>
      </c>
      <c r="G141" s="465">
        <f>[5]B!G880</f>
        <v>0</v>
      </c>
      <c r="H141" s="182">
        <f>[5]B!AA880</f>
        <v>6</v>
      </c>
      <c r="I141" s="182">
        <f>[5]B!AB880</f>
        <v>24</v>
      </c>
      <c r="J141" s="182">
        <f>[5]B!AC880</f>
        <v>9</v>
      </c>
      <c r="K141" s="182">
        <f>[5]B!AD880</f>
        <v>0</v>
      </c>
      <c r="L141" s="182">
        <f>[5]B!AE880</f>
        <v>0</v>
      </c>
      <c r="M141" s="476">
        <f>[5]B!AF880</f>
        <v>0</v>
      </c>
      <c r="N141" s="182">
        <f>[5]B!AG880</f>
        <v>0</v>
      </c>
      <c r="O141" s="182">
        <f>[5]B!AH880</f>
        <v>0</v>
      </c>
      <c r="P141" s="182">
        <f>[5]B!AI880</f>
        <v>0</v>
      </c>
      <c r="Q141" s="477">
        <f>[5]B!AJ880</f>
        <v>0</v>
      </c>
      <c r="R141" s="183"/>
      <c r="S141" s="470">
        <f>[5]B!$AL$880</f>
        <v>925860</v>
      </c>
    </row>
    <row r="142" spans="1:19" x14ac:dyDescent="0.2">
      <c r="A142" s="135" t="s">
        <v>195</v>
      </c>
      <c r="B142" s="197" t="s">
        <v>221</v>
      </c>
      <c r="C142" s="198">
        <f>[5]B!C944</f>
        <v>0</v>
      </c>
      <c r="D142" s="198">
        <f>[5]B!D944</f>
        <v>0</v>
      </c>
      <c r="E142" s="198">
        <f>[5]B!E944</f>
        <v>0</v>
      </c>
      <c r="F142" s="482">
        <f>[5]B!F944</f>
        <v>0</v>
      </c>
      <c r="G142" s="483">
        <f>[5]B!G944</f>
        <v>0</v>
      </c>
      <c r="H142" s="199">
        <f>[5]B!AA944</f>
        <v>0</v>
      </c>
      <c r="I142" s="199">
        <f>[5]B!AB944</f>
        <v>0</v>
      </c>
      <c r="J142" s="199">
        <f>[5]B!AC944</f>
        <v>0</v>
      </c>
      <c r="K142" s="199">
        <f>[5]B!AD944</f>
        <v>0</v>
      </c>
      <c r="L142" s="199">
        <f>[5]B!AE944</f>
        <v>0</v>
      </c>
      <c r="M142" s="484">
        <f>[5]B!AF944</f>
        <v>0</v>
      </c>
      <c r="N142" s="199">
        <f>[5]B!AG944</f>
        <v>0</v>
      </c>
      <c r="O142" s="199">
        <f>[5]B!AH944</f>
        <v>0</v>
      </c>
      <c r="P142" s="199">
        <f>[5]B!AI944</f>
        <v>42</v>
      </c>
      <c r="Q142" s="485">
        <f>[5]B!AJ944</f>
        <v>0</v>
      </c>
      <c r="R142" s="200"/>
      <c r="S142" s="139">
        <f>[5]B!$AL$944</f>
        <v>0</v>
      </c>
    </row>
    <row r="143" spans="1:19" s="203" customFormat="1" x14ac:dyDescent="0.2">
      <c r="A143" s="146"/>
      <c r="B143" s="201" t="s">
        <v>222</v>
      </c>
      <c r="C143" s="148">
        <f>[5]B!C988</f>
        <v>29</v>
      </c>
      <c r="D143" s="148">
        <f>[5]B!D988</f>
        <v>29</v>
      </c>
      <c r="E143" s="148">
        <f>[5]B!E988</f>
        <v>29</v>
      </c>
      <c r="F143" s="464">
        <f>[5]B!F988</f>
        <v>0</v>
      </c>
      <c r="G143" s="465">
        <f>[5]B!G988</f>
        <v>0</v>
      </c>
      <c r="H143" s="182">
        <f>[5]B!AA988</f>
        <v>0</v>
      </c>
      <c r="I143" s="182">
        <f>[5]B!AB988</f>
        <v>29</v>
      </c>
      <c r="J143" s="182">
        <f>[5]B!AC988</f>
        <v>0</v>
      </c>
      <c r="K143" s="182">
        <f>[5]B!AD988</f>
        <v>0</v>
      </c>
      <c r="L143" s="182">
        <f>[5]B!AE988</f>
        <v>0</v>
      </c>
      <c r="M143" s="476">
        <f>[5]B!AF988</f>
        <v>0</v>
      </c>
      <c r="N143" s="182">
        <f>[5]B!AG988</f>
        <v>0</v>
      </c>
      <c r="O143" s="182">
        <f>[5]B!AH988</f>
        <v>0</v>
      </c>
      <c r="P143" s="182">
        <f>[5]B!AI988</f>
        <v>0</v>
      </c>
      <c r="Q143" s="477">
        <f>[5]B!AJ988</f>
        <v>0</v>
      </c>
      <c r="R143" s="149"/>
      <c r="S143" s="486"/>
    </row>
    <row r="144" spans="1:19" s="203" customFormat="1" x14ac:dyDescent="0.2">
      <c r="A144" s="589" t="s">
        <v>223</v>
      </c>
      <c r="B144" s="590"/>
      <c r="C144" s="137">
        <f>[5]B!C671</f>
        <v>6878</v>
      </c>
      <c r="D144" s="137">
        <f>[5]B!D671</f>
        <v>6795</v>
      </c>
      <c r="E144" s="137">
        <f>[5]B!E671</f>
        <v>6665</v>
      </c>
      <c r="F144" s="460">
        <f>[5]B!F671</f>
        <v>130</v>
      </c>
      <c r="G144" s="461">
        <f>[5]B!G671</f>
        <v>83</v>
      </c>
      <c r="H144" s="175">
        <f>[5]B!AA671</f>
        <v>3852</v>
      </c>
      <c r="I144" s="175">
        <f>[5]B!AB671</f>
        <v>1564</v>
      </c>
      <c r="J144" s="175">
        <f>[5]B!AC671</f>
        <v>1462</v>
      </c>
      <c r="K144" s="175">
        <f>[5]B!AD671</f>
        <v>0</v>
      </c>
      <c r="L144" s="175">
        <f>[5]B!AE671</f>
        <v>0</v>
      </c>
      <c r="M144" s="472">
        <f>[5]B!AF671</f>
        <v>0</v>
      </c>
      <c r="N144" s="175">
        <f>[5]B!AG671</f>
        <v>0</v>
      </c>
      <c r="O144" s="175">
        <f>[5]B!AH671</f>
        <v>0</v>
      </c>
      <c r="P144" s="175">
        <f>[5]B!AI671</f>
        <v>0</v>
      </c>
      <c r="Q144" s="473">
        <f>[5]B!AJ671</f>
        <v>0</v>
      </c>
      <c r="R144" s="138"/>
      <c r="S144" s="487"/>
    </row>
    <row r="145" spans="1:24" s="3" customFormat="1" x14ac:dyDescent="0.2">
      <c r="A145" s="591" t="s">
        <v>224</v>
      </c>
      <c r="B145" s="592"/>
      <c r="C145" s="204">
        <f>[5]B!C1240</f>
        <v>0</v>
      </c>
      <c r="D145" s="204">
        <f>[5]B!D1240</f>
        <v>0</v>
      </c>
      <c r="E145" s="204">
        <f>[5]B!E1240</f>
        <v>0</v>
      </c>
      <c r="F145" s="488">
        <f>[5]B!F1240</f>
        <v>0</v>
      </c>
      <c r="G145" s="489">
        <f>[5]B!G1240</f>
        <v>0</v>
      </c>
      <c r="H145" s="205">
        <f>[5]B!AA1240</f>
        <v>0</v>
      </c>
      <c r="I145" s="205">
        <f>[5]B!AB1240</f>
        <v>0</v>
      </c>
      <c r="J145" s="205">
        <f>[5]B!AC1240</f>
        <v>0</v>
      </c>
      <c r="K145" s="205">
        <f>[5]B!AD1240</f>
        <v>0</v>
      </c>
      <c r="L145" s="205">
        <f>[5]B!AE1240</f>
        <v>0</v>
      </c>
      <c r="M145" s="490">
        <f>[5]B!AF1240</f>
        <v>0</v>
      </c>
      <c r="N145" s="205">
        <f>[5]B!AG1240</f>
        <v>0</v>
      </c>
      <c r="O145" s="205">
        <f>[5]B!AH1240</f>
        <v>0</v>
      </c>
      <c r="P145" s="205">
        <f>[5]B!AI1240</f>
        <v>701</v>
      </c>
      <c r="Q145" s="491">
        <f>[5]B!AJ1240</f>
        <v>0</v>
      </c>
      <c r="R145" s="206"/>
      <c r="S145" s="207">
        <f>[5]B!$AL$1240</f>
        <v>0</v>
      </c>
      <c r="T145" s="106"/>
    </row>
    <row r="146" spans="1:24" x14ac:dyDescent="0.2">
      <c r="A146" s="3" t="s">
        <v>225</v>
      </c>
      <c r="C146" s="4"/>
      <c r="R146" s="208"/>
      <c r="U146" s="209"/>
    </row>
    <row r="147" spans="1:24" ht="14.25" customHeight="1" x14ac:dyDescent="0.2">
      <c r="A147" s="637" t="s">
        <v>226</v>
      </c>
      <c r="B147" s="638"/>
      <c r="C147" s="581" t="s">
        <v>157</v>
      </c>
      <c r="D147" s="613" t="s">
        <v>227</v>
      </c>
      <c r="E147" s="614"/>
      <c r="F147" s="614"/>
      <c r="G147" s="630"/>
      <c r="H147" s="631" t="s">
        <v>169</v>
      </c>
      <c r="I147" s="631"/>
      <c r="J147" s="632"/>
      <c r="K147" s="633" t="s">
        <v>170</v>
      </c>
      <c r="L147" s="633"/>
      <c r="M147" s="633"/>
      <c r="N147" s="621" t="s">
        <v>171</v>
      </c>
      <c r="O147" s="750" t="s">
        <v>172</v>
      </c>
      <c r="P147" s="751"/>
      <c r="Q147" s="593" t="s">
        <v>173</v>
      </c>
      <c r="R147" s="629" t="s">
        <v>7</v>
      </c>
      <c r="U147" s="209"/>
    </row>
    <row r="148" spans="1:24" ht="14.25" customHeight="1" x14ac:dyDescent="0.2">
      <c r="A148" s="637"/>
      <c r="B148" s="638"/>
      <c r="C148" s="582"/>
      <c r="D148" s="599" t="s">
        <v>175</v>
      </c>
      <c r="E148" s="613" t="s">
        <v>176</v>
      </c>
      <c r="F148" s="630"/>
      <c r="G148" s="644" t="s">
        <v>177</v>
      </c>
      <c r="H148" s="760" t="s">
        <v>178</v>
      </c>
      <c r="I148" s="760" t="s">
        <v>179</v>
      </c>
      <c r="J148" s="760" t="s">
        <v>180</v>
      </c>
      <c r="K148" s="762" t="s">
        <v>181</v>
      </c>
      <c r="L148" s="612" t="s">
        <v>182</v>
      </c>
      <c r="M148" s="626" t="s">
        <v>183</v>
      </c>
      <c r="N148" s="622"/>
      <c r="O148" s="759" t="s">
        <v>184</v>
      </c>
      <c r="P148" s="751" t="s">
        <v>185</v>
      </c>
      <c r="Q148" s="594"/>
      <c r="R148" s="629"/>
      <c r="U148" s="209"/>
    </row>
    <row r="149" spans="1:24" x14ac:dyDescent="0.2">
      <c r="A149" s="637"/>
      <c r="B149" s="638"/>
      <c r="C149" s="583"/>
      <c r="D149" s="600"/>
      <c r="E149" s="210" t="s">
        <v>186</v>
      </c>
      <c r="F149" s="131" t="s">
        <v>187</v>
      </c>
      <c r="G149" s="645"/>
      <c r="H149" s="761"/>
      <c r="I149" s="761"/>
      <c r="J149" s="761"/>
      <c r="K149" s="762"/>
      <c r="L149" s="612"/>
      <c r="M149" s="626"/>
      <c r="N149" s="623"/>
      <c r="O149" s="759"/>
      <c r="P149" s="751"/>
      <c r="Q149" s="595"/>
      <c r="R149" s="629"/>
      <c r="U149" s="209"/>
    </row>
    <row r="150" spans="1:24" x14ac:dyDescent="0.2">
      <c r="A150" s="640" t="s">
        <v>228</v>
      </c>
      <c r="B150" s="641"/>
      <c r="C150" s="211">
        <f>+[5]B!C997+[5]B!C1005+[5]B!C1014+[5]B!C1024+[5]B!C1031+[5]B!C1035+[5]B!C1039+[5]B!C1043+[5]B!C1051+[5]B!C1054+[5]B!C1057+[5]B!C1065</f>
        <v>0</v>
      </c>
      <c r="D150" s="212">
        <f>+[5]B!D997+[5]B!D1005+[5]B!D1014+[5]B!D1024+[5]B!D1031+[5]B!D1035+[5]B!D1039+[5]B!D1043+[5]B!D1051+[5]B!D1054+[5]B!D1057+[5]B!D1065</f>
        <v>0</v>
      </c>
      <c r="E150" s="212">
        <f>+[5]B!E997+[5]B!E1005+[5]B!E1014+[5]B!E1024+[5]B!E1031+[5]B!E1035+[5]B!E1039+[5]B!E1043+[5]B!E1051+[5]B!E1054+[5]B!E1057+[5]B!E1065</f>
        <v>0</v>
      </c>
      <c r="F150" s="212">
        <f>+[5]B!F997+[5]B!F1005+[5]B!F1014+[5]B!F1024+[5]B!F1031+[5]B!F1035+[5]B!F1039+[5]B!F1043+[5]B!F1051+[5]B!F1054+[5]B!F1057+[5]B!F1065</f>
        <v>0</v>
      </c>
      <c r="G150" s="212">
        <f>+[5]B!G997+[5]B!G1005+[5]B!G1014+[5]B!G1024+[5]B!G1031+[5]B!G1035+[5]B!G1039+[5]B!G1043+[5]B!G1051+[5]B!G1054+[5]B!G1057+[5]B!G1065</f>
        <v>0</v>
      </c>
      <c r="H150" s="212">
        <f>+[5]B!AA997+[5]B!AA1005+[5]B!AA1014+[5]B!AA1024+[5]B!AA1031+[5]B!AA1035+[5]B!AA1039+[5]B!AA1043+[5]B!AA1051+[5]B!AA1054+[5]B!AA1057+[5]B!AA1065</f>
        <v>0</v>
      </c>
      <c r="I150" s="212">
        <f>+[5]B!AB997+[5]B!AB1005+[5]B!AB1014+[5]B!AB1024+[5]B!AB1031+[5]B!AB1035+[5]B!AB1039+[5]B!AB1043+[5]B!AB1051+[5]B!AB1054+[5]B!AB1057+[5]B!AB1065</f>
        <v>0</v>
      </c>
      <c r="J150" s="212">
        <f>+[5]B!AC997+[5]B!AC1005+[5]B!AC1014+[5]B!AC1024+[5]B!AC1031+[5]B!AC1035+[5]B!AC1039+[5]B!AC1043+[5]B!AC1051+[5]B!AC1054+[5]B!AC1057+[5]B!AC1065</f>
        <v>0</v>
      </c>
      <c r="K150" s="212">
        <f>+[5]B!AD997+[5]B!AD1005+[5]B!AD1014+[5]B!AD1024+[5]B!AD1031+[5]B!AD1035+[5]B!AD1039+[5]B!AD1043+[5]B!AD1051+[5]B!AD1054+[5]B!AD1057+[5]B!AD1065</f>
        <v>0</v>
      </c>
      <c r="L150" s="212">
        <f>+[5]B!AE997+[5]B!AE1005+[5]B!AE1014+[5]B!AE1024+[5]B!AE1031+[5]B!AE1035+[5]B!AE1039+[5]B!AE1043+[5]B!AE1051+[5]B!AE1054+[5]B!AE1057+[5]B!AE1065</f>
        <v>0</v>
      </c>
      <c r="M150" s="212">
        <f>+[5]B!AF997+[5]B!AF1005+[5]B!AF1014+[5]B!AF1024+[5]B!AF1031+[5]B!AF1035+[5]B!AF1039+[5]B!AF1043+[5]B!AF1051+[5]B!AF1054+[5]B!AF1057+[5]B!AF1065</f>
        <v>0</v>
      </c>
      <c r="N150" s="212">
        <f>+[5]B!AG997+[5]B!AG1005+[5]B!AG1014+[5]B!AG1024+[5]B!AG1031+[5]B!AG1035+[5]B!AG1039+[5]B!AG1043+[5]B!AG1051+[5]B!AG1054+[5]B!AG1057+[5]B!AG1065</f>
        <v>0</v>
      </c>
      <c r="O150" s="212">
        <f>+[5]B!AH997+[5]B!AH1005+[5]B!AH1014+[5]B!AH1024+[5]B!AH1031+[5]B!AH1035+[5]B!AH1039+[5]B!AH1043+[5]B!AH1051+[5]B!AH1054+[5]B!AH1057+[5]B!AH1065</f>
        <v>0</v>
      </c>
      <c r="P150" s="212">
        <f>+[5]B!AI997+[5]B!AI1005+[5]B!AI1014+[5]B!AI1024+[5]B!AI1031+[5]B!AI1035+[5]B!AI1039+[5]B!AI1043+[5]B!AI1051+[5]B!AI1054+[5]B!AI1057+[5]B!AI1065</f>
        <v>40</v>
      </c>
      <c r="Q150" s="212">
        <f>+[5]B!AJ997+[5]B!AJ1005+[5]B!AJ1014+[5]B!AJ1024+[5]B!AJ1031+[5]B!AJ1035+[5]B!AJ1039+[5]B!AJ1043+[5]B!AJ1051+[5]B!AJ1054+[5]B!AJ1057+[5]B!AJ1065</f>
        <v>0</v>
      </c>
      <c r="R150" s="213">
        <f>+[5]B!AL997+[5]B!AL1005+[5]B!AL1014+[5]B!AL1024+[5]B!AL1031+[5]B!AL1035+[5]B!AL1039+[5]B!AL1043+[5]B!AL1051+[5]B!AL1054+[5]B!AL1057+[5]B!AL1065</f>
        <v>0</v>
      </c>
      <c r="U150" s="209"/>
    </row>
    <row r="151" spans="1:24" x14ac:dyDescent="0.2">
      <c r="A151" s="642" t="s">
        <v>229</v>
      </c>
      <c r="B151" s="643"/>
      <c r="C151" s="214">
        <f>[5]B!C1071</f>
        <v>0</v>
      </c>
      <c r="D151" s="215">
        <f>[5]B!D1071</f>
        <v>0</v>
      </c>
      <c r="E151" s="215">
        <f>[5]B!E1071</f>
        <v>0</v>
      </c>
      <c r="F151" s="215">
        <f>[5]B!F1071</f>
        <v>0</v>
      </c>
      <c r="G151" s="215">
        <f>[5]B!G1071</f>
        <v>0</v>
      </c>
      <c r="H151" s="215">
        <f>[5]B!AA1071</f>
        <v>0</v>
      </c>
      <c r="I151" s="215">
        <f>[5]B!AB1071</f>
        <v>0</v>
      </c>
      <c r="J151" s="215">
        <f>[5]B!AC1071</f>
        <v>0</v>
      </c>
      <c r="K151" s="215">
        <f>[5]B!AD1071</f>
        <v>0</v>
      </c>
      <c r="L151" s="215">
        <f>[5]B!AE1071</f>
        <v>0</v>
      </c>
      <c r="M151" s="215">
        <f>[5]B!AF1071</f>
        <v>0</v>
      </c>
      <c r="N151" s="215">
        <f>[5]B!AG1071</f>
        <v>0</v>
      </c>
      <c r="O151" s="215">
        <f>[5]B!AH1071</f>
        <v>0</v>
      </c>
      <c r="P151" s="215">
        <f>[5]B!AI1071</f>
        <v>0</v>
      </c>
      <c r="Q151" s="215">
        <f>[5]B!AJ1071</f>
        <v>0</v>
      </c>
      <c r="R151" s="216">
        <f>[5]B!AL1071</f>
        <v>0</v>
      </c>
      <c r="U151" s="209"/>
    </row>
    <row r="152" spans="1:24" x14ac:dyDescent="0.2">
      <c r="A152" s="634" t="s">
        <v>230</v>
      </c>
      <c r="B152" s="635"/>
      <c r="C152" s="217">
        <f>[5]B!C1081</f>
        <v>0</v>
      </c>
      <c r="D152" s="218">
        <f>[5]B!D1081</f>
        <v>0</v>
      </c>
      <c r="E152" s="218">
        <f>[5]B!E1081</f>
        <v>0</v>
      </c>
      <c r="F152" s="218">
        <f>[5]B!F1081</f>
        <v>0</v>
      </c>
      <c r="G152" s="218">
        <f>[5]B!G1081</f>
        <v>0</v>
      </c>
      <c r="H152" s="218">
        <f>[5]B!AA1081</f>
        <v>0</v>
      </c>
      <c r="I152" s="218">
        <f>[5]B!AB1081</f>
        <v>0</v>
      </c>
      <c r="J152" s="218">
        <f>[5]B!AC1081</f>
        <v>0</v>
      </c>
      <c r="K152" s="218">
        <f>[5]B!AD1081</f>
        <v>0</v>
      </c>
      <c r="L152" s="218">
        <f>[5]B!AE1081</f>
        <v>0</v>
      </c>
      <c r="M152" s="218">
        <f>[5]B!AF1081</f>
        <v>0</v>
      </c>
      <c r="N152" s="218">
        <f>[5]B!AG1081</f>
        <v>0</v>
      </c>
      <c r="O152" s="218">
        <f>[5]B!AH1081</f>
        <v>0</v>
      </c>
      <c r="P152" s="218">
        <f>[5]B!AI1081</f>
        <v>0</v>
      </c>
      <c r="Q152" s="218">
        <f>[5]B!AJ1081</f>
        <v>0</v>
      </c>
      <c r="R152" s="219">
        <f>[5]B!AL1081</f>
        <v>0</v>
      </c>
      <c r="U152" s="209"/>
    </row>
    <row r="153" spans="1:24" x14ac:dyDescent="0.2">
      <c r="A153" s="634" t="s">
        <v>231</v>
      </c>
      <c r="B153" s="635"/>
      <c r="C153" s="217">
        <f>[5]B!C1101</f>
        <v>0</v>
      </c>
      <c r="D153" s="218">
        <f>[5]B!D1101</f>
        <v>0</v>
      </c>
      <c r="E153" s="218">
        <f>[5]B!E1101</f>
        <v>0</v>
      </c>
      <c r="F153" s="218">
        <f>[5]B!F1101</f>
        <v>0</v>
      </c>
      <c r="G153" s="218">
        <f>[5]B!G1101</f>
        <v>0</v>
      </c>
      <c r="H153" s="218">
        <f>[5]B!AA1101</f>
        <v>0</v>
      </c>
      <c r="I153" s="218">
        <f>[5]B!AB1101</f>
        <v>0</v>
      </c>
      <c r="J153" s="218">
        <f>[5]B!AC1101</f>
        <v>0</v>
      </c>
      <c r="K153" s="218">
        <f>[5]B!AD1101</f>
        <v>0</v>
      </c>
      <c r="L153" s="218">
        <f>[5]B!AE1101</f>
        <v>0</v>
      </c>
      <c r="M153" s="218">
        <f>[5]B!AF1101</f>
        <v>0</v>
      </c>
      <c r="N153" s="218">
        <f>[5]B!AG1101</f>
        <v>0</v>
      </c>
      <c r="O153" s="218">
        <f>[5]B!AH1101</f>
        <v>0</v>
      </c>
      <c r="P153" s="218">
        <f>[5]B!AI1101</f>
        <v>0</v>
      </c>
      <c r="Q153" s="218">
        <f>[5]B!AJ1101</f>
        <v>0</v>
      </c>
      <c r="R153" s="219">
        <f>[5]B!AL1101</f>
        <v>0</v>
      </c>
      <c r="U153" s="209"/>
    </row>
    <row r="154" spans="1:24" x14ac:dyDescent="0.2">
      <c r="A154" s="634" t="s">
        <v>232</v>
      </c>
      <c r="B154" s="635"/>
      <c r="C154" s="220">
        <f>[5]B!C1104</f>
        <v>0</v>
      </c>
      <c r="D154" s="221">
        <f>[5]B!D1104</f>
        <v>0</v>
      </c>
      <c r="E154" s="221">
        <f>[5]B!E1104</f>
        <v>0</v>
      </c>
      <c r="F154" s="221">
        <f>[5]B!F1104</f>
        <v>0</v>
      </c>
      <c r="G154" s="221">
        <f>[5]B!G1104</f>
        <v>0</v>
      </c>
      <c r="H154" s="221">
        <f>[5]B!AA1104</f>
        <v>0</v>
      </c>
      <c r="I154" s="221">
        <f>[5]B!AB1104</f>
        <v>0</v>
      </c>
      <c r="J154" s="221">
        <f>[5]B!AC1104</f>
        <v>0</v>
      </c>
      <c r="K154" s="221">
        <f>[5]B!AD1104</f>
        <v>0</v>
      </c>
      <c r="L154" s="221">
        <f>[5]B!AE1104</f>
        <v>0</v>
      </c>
      <c r="M154" s="221">
        <f>[5]B!AF1104</f>
        <v>0</v>
      </c>
      <c r="N154" s="221">
        <f>[5]B!AG1104</f>
        <v>0</v>
      </c>
      <c r="O154" s="221">
        <f>[5]B!AH1104</f>
        <v>0</v>
      </c>
      <c r="P154" s="221">
        <f>[5]B!AI1104</f>
        <v>0</v>
      </c>
      <c r="Q154" s="221">
        <f>[5]B!AJ1104</f>
        <v>0</v>
      </c>
      <c r="R154" s="219">
        <f>[5]B!AL1104</f>
        <v>0</v>
      </c>
      <c r="U154" s="209"/>
    </row>
    <row r="155" spans="1:24" x14ac:dyDescent="0.2">
      <c r="A155" s="584" t="s">
        <v>79</v>
      </c>
      <c r="B155" s="636"/>
      <c r="C155" s="222">
        <f>SUM(C150+C151+C152+C153+C154)</f>
        <v>0</v>
      </c>
      <c r="D155" s="222">
        <f>SUM(D150+D151+D152+D153+D154)</f>
        <v>0</v>
      </c>
      <c r="E155" s="222">
        <f>SUM(E150+E151+E152+E153+E154)</f>
        <v>0</v>
      </c>
      <c r="F155" s="222">
        <f t="shared" ref="F155:Q155" si="4">SUM(F150+F151+F152+F153+F154)</f>
        <v>0</v>
      </c>
      <c r="G155" s="222">
        <f t="shared" si="4"/>
        <v>0</v>
      </c>
      <c r="H155" s="222">
        <f t="shared" si="4"/>
        <v>0</v>
      </c>
      <c r="I155" s="222">
        <f t="shared" si="4"/>
        <v>0</v>
      </c>
      <c r="J155" s="222">
        <f t="shared" si="4"/>
        <v>0</v>
      </c>
      <c r="K155" s="222">
        <f t="shared" si="4"/>
        <v>0</v>
      </c>
      <c r="L155" s="222">
        <f t="shared" si="4"/>
        <v>0</v>
      </c>
      <c r="M155" s="222">
        <f t="shared" si="4"/>
        <v>0</v>
      </c>
      <c r="N155" s="222">
        <f t="shared" si="4"/>
        <v>0</v>
      </c>
      <c r="O155" s="222">
        <f t="shared" si="4"/>
        <v>0</v>
      </c>
      <c r="P155" s="222">
        <f t="shared" si="4"/>
        <v>40</v>
      </c>
      <c r="Q155" s="222">
        <f t="shared" si="4"/>
        <v>0</v>
      </c>
      <c r="R155" s="222">
        <f>SUM(R150+R151+R152+R153+R154)</f>
        <v>0</v>
      </c>
      <c r="U155" s="209"/>
    </row>
    <row r="156" spans="1:24" s="102" customFormat="1" x14ac:dyDescent="0.2">
      <c r="A156" s="96" t="s">
        <v>233</v>
      </c>
      <c r="B156" s="223"/>
      <c r="C156" s="223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7"/>
      <c r="P156" s="387"/>
      <c r="Q156" s="387"/>
      <c r="R156" s="387"/>
      <c r="S156" s="5"/>
      <c r="T156" s="5"/>
      <c r="X156" s="5"/>
    </row>
    <row r="157" spans="1:24" ht="14.25" customHeight="1" x14ac:dyDescent="0.2">
      <c r="A157" s="637" t="s">
        <v>234</v>
      </c>
      <c r="B157" s="638"/>
      <c r="C157" s="581" t="s">
        <v>157</v>
      </c>
      <c r="D157" s="639" t="s">
        <v>227</v>
      </c>
      <c r="E157" s="639"/>
      <c r="F157" s="639"/>
      <c r="G157" s="639"/>
      <c r="H157" s="631" t="s">
        <v>169</v>
      </c>
      <c r="I157" s="631"/>
      <c r="J157" s="632"/>
      <c r="K157" s="633" t="s">
        <v>170</v>
      </c>
      <c r="L157" s="633"/>
      <c r="M157" s="633"/>
      <c r="N157" s="621" t="s">
        <v>171</v>
      </c>
      <c r="O157" s="750" t="s">
        <v>172</v>
      </c>
      <c r="P157" s="751"/>
      <c r="Q157" s="593" t="s">
        <v>173</v>
      </c>
      <c r="R157" s="629" t="s">
        <v>7</v>
      </c>
    </row>
    <row r="158" spans="1:24" ht="14.25" customHeight="1" x14ac:dyDescent="0.2">
      <c r="A158" s="637"/>
      <c r="B158" s="638"/>
      <c r="C158" s="582"/>
      <c r="D158" s="644" t="s">
        <v>235</v>
      </c>
      <c r="E158" s="646" t="s">
        <v>176</v>
      </c>
      <c r="F158" s="602"/>
      <c r="G158" s="647" t="s">
        <v>236</v>
      </c>
      <c r="H158" s="605" t="s">
        <v>178</v>
      </c>
      <c r="I158" s="607" t="s">
        <v>179</v>
      </c>
      <c r="J158" s="609" t="s">
        <v>180</v>
      </c>
      <c r="K158" s="611" t="s">
        <v>181</v>
      </c>
      <c r="L158" s="612" t="s">
        <v>182</v>
      </c>
      <c r="M158" s="626" t="s">
        <v>183</v>
      </c>
      <c r="N158" s="622"/>
      <c r="O158" s="750" t="s">
        <v>184</v>
      </c>
      <c r="P158" s="759" t="s">
        <v>185</v>
      </c>
      <c r="Q158" s="594"/>
      <c r="R158" s="629"/>
      <c r="S158" s="225"/>
      <c r="T158" s="102"/>
    </row>
    <row r="159" spans="1:24" x14ac:dyDescent="0.2">
      <c r="A159" s="637"/>
      <c r="B159" s="638"/>
      <c r="C159" s="583"/>
      <c r="D159" s="645"/>
      <c r="E159" s="492" t="s">
        <v>186</v>
      </c>
      <c r="F159" s="456" t="s">
        <v>187</v>
      </c>
      <c r="G159" s="648"/>
      <c r="H159" s="606"/>
      <c r="I159" s="608"/>
      <c r="J159" s="610"/>
      <c r="K159" s="611"/>
      <c r="L159" s="612"/>
      <c r="M159" s="626"/>
      <c r="N159" s="623"/>
      <c r="O159" s="750"/>
      <c r="P159" s="759"/>
      <c r="Q159" s="595"/>
      <c r="R159" s="629"/>
      <c r="S159" s="208"/>
    </row>
    <row r="160" spans="1:24" x14ac:dyDescent="0.2">
      <c r="A160" s="388">
        <v>1901023</v>
      </c>
      <c r="B160" s="389" t="s">
        <v>237</v>
      </c>
      <c r="C160" s="390">
        <f>[5]B!C2470</f>
        <v>20</v>
      </c>
      <c r="D160" s="390">
        <f>[5]B!D2470</f>
        <v>20</v>
      </c>
      <c r="E160" s="391">
        <f>[5]B!E2470</f>
        <v>20</v>
      </c>
      <c r="F160" s="391">
        <f>[5]B!F2470</f>
        <v>0</v>
      </c>
      <c r="G160" s="391">
        <f>[5]B!G2470</f>
        <v>0</v>
      </c>
      <c r="H160" s="392">
        <f>[5]B!AA2470</f>
        <v>20</v>
      </c>
      <c r="I160" s="392">
        <f>[5]B!AB2470</f>
        <v>0</v>
      </c>
      <c r="J160" s="392">
        <f>[5]B!AC2470</f>
        <v>0</v>
      </c>
      <c r="K160" s="392">
        <f>[5]B!AD2470</f>
        <v>0</v>
      </c>
      <c r="L160" s="392">
        <f>[5]B!AE2470</f>
        <v>0</v>
      </c>
      <c r="M160" s="392">
        <f>[5]B!AF2470</f>
        <v>0</v>
      </c>
      <c r="N160" s="392">
        <f>[5]B!AG2470</f>
        <v>0</v>
      </c>
      <c r="O160" s="392">
        <f>[5]B!AH2470</f>
        <v>0</v>
      </c>
      <c r="P160" s="392">
        <f>[5]B!AI2470</f>
        <v>0</v>
      </c>
      <c r="Q160" s="392">
        <f>[5]B!AJ2470</f>
        <v>0</v>
      </c>
      <c r="R160" s="44">
        <f>[5]B!AL2470</f>
        <v>1060000</v>
      </c>
    </row>
    <row r="161" spans="1:22" x14ac:dyDescent="0.2">
      <c r="A161" s="393">
        <v>1901024</v>
      </c>
      <c r="B161" s="394" t="s">
        <v>238</v>
      </c>
      <c r="C161" s="390">
        <f>[5]B!C2471</f>
        <v>0</v>
      </c>
      <c r="D161" s="390">
        <f>[5]B!D2471</f>
        <v>0</v>
      </c>
      <c r="E161" s="391">
        <f>[5]B!E2471</f>
        <v>0</v>
      </c>
      <c r="F161" s="391">
        <f>[5]B!F2471</f>
        <v>0</v>
      </c>
      <c r="G161" s="391">
        <f>[5]B!G2471</f>
        <v>0</v>
      </c>
      <c r="H161" s="392">
        <f>[5]B!AA2471</f>
        <v>0</v>
      </c>
      <c r="I161" s="392">
        <f>[5]B!AB2471</f>
        <v>0</v>
      </c>
      <c r="J161" s="392">
        <f>[5]B!AC2471</f>
        <v>0</v>
      </c>
      <c r="K161" s="392">
        <f>[5]B!AD2471</f>
        <v>0</v>
      </c>
      <c r="L161" s="392">
        <f>[5]B!AE2471</f>
        <v>0</v>
      </c>
      <c r="M161" s="392">
        <f>[5]B!AF2471</f>
        <v>0</v>
      </c>
      <c r="N161" s="392">
        <f>[5]B!AG2471</f>
        <v>0</v>
      </c>
      <c r="O161" s="392">
        <f>[5]B!AH2471</f>
        <v>0</v>
      </c>
      <c r="P161" s="392">
        <f>[5]B!AI2471</f>
        <v>0</v>
      </c>
      <c r="Q161" s="392">
        <f>[5]B!AJ2471</f>
        <v>0</v>
      </c>
      <c r="R161" s="45">
        <f>[5]B!AL2471</f>
        <v>0</v>
      </c>
    </row>
    <row r="162" spans="1:22" x14ac:dyDescent="0.2">
      <c r="A162" s="393">
        <v>1901025</v>
      </c>
      <c r="B162" s="394" t="s">
        <v>239</v>
      </c>
      <c r="C162" s="390">
        <f>[5]B!C2472</f>
        <v>0</v>
      </c>
      <c r="D162" s="390">
        <f>[5]B!D2472</f>
        <v>0</v>
      </c>
      <c r="E162" s="391">
        <f>[5]B!E2472</f>
        <v>0</v>
      </c>
      <c r="F162" s="391">
        <f>[5]B!F2472</f>
        <v>0</v>
      </c>
      <c r="G162" s="391">
        <f>[5]B!G2472</f>
        <v>0</v>
      </c>
      <c r="H162" s="392">
        <f>[5]B!AA2472</f>
        <v>0</v>
      </c>
      <c r="I162" s="392">
        <f>[5]B!AB2472</f>
        <v>0</v>
      </c>
      <c r="J162" s="392">
        <f>[5]B!AC2472</f>
        <v>0</v>
      </c>
      <c r="K162" s="392">
        <f>[5]B!AD2472</f>
        <v>0</v>
      </c>
      <c r="L162" s="392">
        <f>[5]B!AE2472</f>
        <v>0</v>
      </c>
      <c r="M162" s="392">
        <f>[5]B!AF2472</f>
        <v>0</v>
      </c>
      <c r="N162" s="392">
        <f>[5]B!AG2472</f>
        <v>0</v>
      </c>
      <c r="O162" s="392">
        <f>[5]B!AH2472</f>
        <v>0</v>
      </c>
      <c r="P162" s="392">
        <f>[5]B!AI2472</f>
        <v>0</v>
      </c>
      <c r="Q162" s="392">
        <f>[5]B!AJ2472</f>
        <v>0</v>
      </c>
      <c r="R162" s="45">
        <f>[5]B!AL2472</f>
        <v>0</v>
      </c>
    </row>
    <row r="163" spans="1:22" x14ac:dyDescent="0.2">
      <c r="A163" s="393">
        <v>1901026</v>
      </c>
      <c r="B163" s="394" t="s">
        <v>240</v>
      </c>
      <c r="C163" s="390">
        <f>[5]B!C2473</f>
        <v>0</v>
      </c>
      <c r="D163" s="390">
        <f>[5]B!D2473</f>
        <v>0</v>
      </c>
      <c r="E163" s="391">
        <f>[5]B!E2473</f>
        <v>0</v>
      </c>
      <c r="F163" s="391">
        <f>[5]B!F2473</f>
        <v>0</v>
      </c>
      <c r="G163" s="391">
        <f>[5]B!G2473</f>
        <v>0</v>
      </c>
      <c r="H163" s="392">
        <f>[5]B!AA2473</f>
        <v>0</v>
      </c>
      <c r="I163" s="392">
        <f>[5]B!AB2473</f>
        <v>0</v>
      </c>
      <c r="J163" s="392">
        <f>[5]B!AC2473</f>
        <v>0</v>
      </c>
      <c r="K163" s="392">
        <f>[5]B!AD2473</f>
        <v>0</v>
      </c>
      <c r="L163" s="392">
        <f>[5]B!AE2473</f>
        <v>0</v>
      </c>
      <c r="M163" s="392">
        <f>[5]B!AF2473</f>
        <v>0</v>
      </c>
      <c r="N163" s="392">
        <f>[5]B!AG2473</f>
        <v>0</v>
      </c>
      <c r="O163" s="392">
        <f>[5]B!AH2473</f>
        <v>0</v>
      </c>
      <c r="P163" s="392">
        <f>[5]B!AI2473</f>
        <v>0</v>
      </c>
      <c r="Q163" s="392">
        <f>[5]B!AJ2473</f>
        <v>0</v>
      </c>
      <c r="R163" s="45">
        <f>[5]B!AL2473</f>
        <v>0</v>
      </c>
    </row>
    <row r="164" spans="1:22" x14ac:dyDescent="0.2">
      <c r="A164" s="393">
        <v>1901126</v>
      </c>
      <c r="B164" s="394" t="s">
        <v>241</v>
      </c>
      <c r="C164" s="390">
        <f>[5]B!C2474</f>
        <v>0</v>
      </c>
      <c r="D164" s="390">
        <f>[5]B!D2474</f>
        <v>0</v>
      </c>
      <c r="E164" s="391">
        <f>[5]B!E2474</f>
        <v>0</v>
      </c>
      <c r="F164" s="391">
        <f>[5]B!F2474</f>
        <v>0</v>
      </c>
      <c r="G164" s="391">
        <f>[5]B!G2474</f>
        <v>0</v>
      </c>
      <c r="H164" s="392">
        <f>[5]B!AA2474</f>
        <v>0</v>
      </c>
      <c r="I164" s="392">
        <f>[5]B!AB2474</f>
        <v>0</v>
      </c>
      <c r="J164" s="392">
        <f>[5]B!AC2474</f>
        <v>0</v>
      </c>
      <c r="K164" s="392">
        <f>[5]B!AD2474</f>
        <v>0</v>
      </c>
      <c r="L164" s="392">
        <f>[5]B!AE2474</f>
        <v>0</v>
      </c>
      <c r="M164" s="392">
        <f>[5]B!AF2474</f>
        <v>0</v>
      </c>
      <c r="N164" s="392">
        <f>[5]B!AG2474</f>
        <v>0</v>
      </c>
      <c r="O164" s="392">
        <f>[5]B!AH2474</f>
        <v>0</v>
      </c>
      <c r="P164" s="392">
        <f>[5]B!AI2474</f>
        <v>0</v>
      </c>
      <c r="Q164" s="392">
        <f>[5]B!AJ2474</f>
        <v>0</v>
      </c>
      <c r="R164" s="45">
        <f>[5]B!AL2474</f>
        <v>0</v>
      </c>
    </row>
    <row r="165" spans="1:22" x14ac:dyDescent="0.2">
      <c r="A165" s="393">
        <v>1901027</v>
      </c>
      <c r="B165" s="394" t="s">
        <v>242</v>
      </c>
      <c r="C165" s="390">
        <f>[5]B!C2475</f>
        <v>0</v>
      </c>
      <c r="D165" s="390">
        <f>[5]B!D2475</f>
        <v>0</v>
      </c>
      <c r="E165" s="391">
        <f>[5]B!E2475</f>
        <v>0</v>
      </c>
      <c r="F165" s="391">
        <f>[5]B!F2475</f>
        <v>0</v>
      </c>
      <c r="G165" s="391">
        <f>[5]B!G2475</f>
        <v>0</v>
      </c>
      <c r="H165" s="392">
        <f>[5]B!AA2475</f>
        <v>0</v>
      </c>
      <c r="I165" s="392">
        <f>[5]B!AB2475</f>
        <v>0</v>
      </c>
      <c r="J165" s="392">
        <f>[5]B!AC2475</f>
        <v>0</v>
      </c>
      <c r="K165" s="392">
        <f>[5]B!AD2475</f>
        <v>0</v>
      </c>
      <c r="L165" s="392">
        <f>[5]B!AE2475</f>
        <v>0</v>
      </c>
      <c r="M165" s="392">
        <f>[5]B!AF2475</f>
        <v>0</v>
      </c>
      <c r="N165" s="392">
        <f>[5]B!AG2475</f>
        <v>0</v>
      </c>
      <c r="O165" s="392">
        <f>[5]B!AH2475</f>
        <v>0</v>
      </c>
      <c r="P165" s="392">
        <f>[5]B!AI2475</f>
        <v>0</v>
      </c>
      <c r="Q165" s="392">
        <f>[5]B!AJ2475</f>
        <v>0</v>
      </c>
      <c r="R165" s="45">
        <f>[5]B!AL2475</f>
        <v>0</v>
      </c>
    </row>
    <row r="166" spans="1:22" x14ac:dyDescent="0.2">
      <c r="A166" s="393">
        <v>1901028</v>
      </c>
      <c r="B166" s="394" t="s">
        <v>243</v>
      </c>
      <c r="C166" s="390">
        <f>[5]B!C2476</f>
        <v>0</v>
      </c>
      <c r="D166" s="390">
        <f>[5]B!D2476</f>
        <v>0</v>
      </c>
      <c r="E166" s="391">
        <f>[5]B!E2476</f>
        <v>0</v>
      </c>
      <c r="F166" s="391">
        <f>[5]B!F2476</f>
        <v>0</v>
      </c>
      <c r="G166" s="391">
        <f>[5]B!G2476</f>
        <v>0</v>
      </c>
      <c r="H166" s="392">
        <f>[5]B!AA2476</f>
        <v>0</v>
      </c>
      <c r="I166" s="392">
        <f>[5]B!AB2476</f>
        <v>0</v>
      </c>
      <c r="J166" s="392">
        <f>[5]B!AC2476</f>
        <v>0</v>
      </c>
      <c r="K166" s="392">
        <f>[5]B!AD2476</f>
        <v>0</v>
      </c>
      <c r="L166" s="392">
        <f>[5]B!AE2476</f>
        <v>0</v>
      </c>
      <c r="M166" s="392">
        <f>[5]B!AF2476</f>
        <v>0</v>
      </c>
      <c r="N166" s="392">
        <f>[5]B!AG2476</f>
        <v>0</v>
      </c>
      <c r="O166" s="392">
        <f>[5]B!AH2476</f>
        <v>0</v>
      </c>
      <c r="P166" s="392">
        <f>[5]B!AI2476</f>
        <v>0</v>
      </c>
      <c r="Q166" s="392">
        <f>[5]B!AJ2476</f>
        <v>0</v>
      </c>
      <c r="R166" s="45">
        <f>[5]B!AL2476</f>
        <v>0</v>
      </c>
    </row>
    <row r="167" spans="1:22" x14ac:dyDescent="0.2">
      <c r="A167" s="395">
        <v>1901029</v>
      </c>
      <c r="B167" s="396" t="s">
        <v>244</v>
      </c>
      <c r="C167" s="390">
        <f>[5]B!C2477</f>
        <v>0</v>
      </c>
      <c r="D167" s="390">
        <f>[5]B!D2477</f>
        <v>0</v>
      </c>
      <c r="E167" s="391">
        <f>[5]B!E2477</f>
        <v>0</v>
      </c>
      <c r="F167" s="391">
        <f>[5]B!F2477</f>
        <v>0</v>
      </c>
      <c r="G167" s="391">
        <f>[5]B!G2477</f>
        <v>0</v>
      </c>
      <c r="H167" s="392">
        <f>[5]B!AA2477</f>
        <v>0</v>
      </c>
      <c r="I167" s="392">
        <f>[5]B!AB2477</f>
        <v>0</v>
      </c>
      <c r="J167" s="392">
        <f>[5]B!AC2477</f>
        <v>0</v>
      </c>
      <c r="K167" s="392">
        <f>[5]B!AD2477</f>
        <v>0</v>
      </c>
      <c r="L167" s="392">
        <f>[5]B!AE2477</f>
        <v>0</v>
      </c>
      <c r="M167" s="392">
        <f>[5]B!AF2477</f>
        <v>0</v>
      </c>
      <c r="N167" s="392">
        <f>[5]B!AG2477</f>
        <v>0</v>
      </c>
      <c r="O167" s="392">
        <f>[5]B!AH2477</f>
        <v>0</v>
      </c>
      <c r="P167" s="392">
        <f>[5]B!AI2477</f>
        <v>0</v>
      </c>
      <c r="Q167" s="392">
        <f>[5]B!AJ2477</f>
        <v>0</v>
      </c>
      <c r="R167" s="45">
        <f>[5]B!AL2477</f>
        <v>0</v>
      </c>
    </row>
    <row r="168" spans="1:22" x14ac:dyDescent="0.2">
      <c r="A168" s="395">
        <v>1901031</v>
      </c>
      <c r="B168" s="396" t="s">
        <v>245</v>
      </c>
      <c r="C168" s="390">
        <f>[5]B!C2478</f>
        <v>0</v>
      </c>
      <c r="D168" s="390">
        <f>[5]B!D2478</f>
        <v>0</v>
      </c>
      <c r="E168" s="391">
        <f>[5]B!E2478</f>
        <v>0</v>
      </c>
      <c r="F168" s="391">
        <f>[5]B!F2478</f>
        <v>0</v>
      </c>
      <c r="G168" s="391">
        <f>[5]B!G2478</f>
        <v>0</v>
      </c>
      <c r="H168" s="392">
        <f>[5]B!AA2478</f>
        <v>0</v>
      </c>
      <c r="I168" s="392">
        <f>[5]B!AB2478</f>
        <v>0</v>
      </c>
      <c r="J168" s="392">
        <f>[5]B!AC2478</f>
        <v>0</v>
      </c>
      <c r="K168" s="392">
        <f>[5]B!AD2478</f>
        <v>0</v>
      </c>
      <c r="L168" s="392">
        <f>[5]B!AE2478</f>
        <v>0</v>
      </c>
      <c r="M168" s="392">
        <f>[5]B!AF2478</f>
        <v>0</v>
      </c>
      <c r="N168" s="392">
        <f>[5]B!AG2478</f>
        <v>0</v>
      </c>
      <c r="O168" s="392">
        <f>[5]B!AH2478</f>
        <v>0</v>
      </c>
      <c r="P168" s="392">
        <f>[5]B!AI2478</f>
        <v>0</v>
      </c>
      <c r="Q168" s="392">
        <f>[5]B!AJ2478</f>
        <v>0</v>
      </c>
      <c r="R168" s="45">
        <f>[5]B!AL2478</f>
        <v>0</v>
      </c>
    </row>
    <row r="169" spans="1:22" x14ac:dyDescent="0.2">
      <c r="A169" s="395" t="s">
        <v>246</v>
      </c>
      <c r="B169" s="396" t="s">
        <v>247</v>
      </c>
      <c r="C169" s="390">
        <f>[5]B!C2479</f>
        <v>1</v>
      </c>
      <c r="D169" s="390">
        <f>[5]B!D2479</f>
        <v>1</v>
      </c>
      <c r="E169" s="391">
        <f>[5]B!E2479</f>
        <v>1</v>
      </c>
      <c r="F169" s="391">
        <f>[5]B!F2479</f>
        <v>0</v>
      </c>
      <c r="G169" s="391">
        <f>[5]B!G2479</f>
        <v>0</v>
      </c>
      <c r="H169" s="392">
        <f>[5]B!AA2479</f>
        <v>1</v>
      </c>
      <c r="I169" s="392">
        <f>[5]B!AB2479</f>
        <v>0</v>
      </c>
      <c r="J169" s="392">
        <f>[5]B!AC2479</f>
        <v>0</v>
      </c>
      <c r="K169" s="392">
        <f>[5]B!AD2479</f>
        <v>0</v>
      </c>
      <c r="L169" s="392">
        <f>[5]B!AE2479</f>
        <v>0</v>
      </c>
      <c r="M169" s="392">
        <f>[5]B!AF2479</f>
        <v>0</v>
      </c>
      <c r="N169" s="392">
        <f>[5]B!AG2479</f>
        <v>0</v>
      </c>
      <c r="O169" s="392">
        <f>[5]B!AH2479</f>
        <v>0</v>
      </c>
      <c r="P169" s="392">
        <f>[5]B!AI2479</f>
        <v>0</v>
      </c>
      <c r="Q169" s="392">
        <f>[5]B!AJ2479</f>
        <v>0</v>
      </c>
      <c r="R169" s="45">
        <f>[5]B!AL2479</f>
        <v>156050</v>
      </c>
    </row>
    <row r="170" spans="1:22" x14ac:dyDescent="0.2">
      <c r="A170" s="397">
        <v>1901033</v>
      </c>
      <c r="B170" s="398" t="s">
        <v>248</v>
      </c>
      <c r="C170" s="390">
        <f>[5]B!C2480</f>
        <v>0</v>
      </c>
      <c r="D170" s="390">
        <f>[5]B!D2480</f>
        <v>0</v>
      </c>
      <c r="E170" s="391">
        <f>[5]B!E2480</f>
        <v>0</v>
      </c>
      <c r="F170" s="391">
        <f>[5]B!F2480</f>
        <v>0</v>
      </c>
      <c r="G170" s="391">
        <f>[5]B!G2480</f>
        <v>0</v>
      </c>
      <c r="H170" s="392">
        <f>[5]B!AA2480</f>
        <v>0</v>
      </c>
      <c r="I170" s="392">
        <f>[5]B!AB2480</f>
        <v>0</v>
      </c>
      <c r="J170" s="392">
        <f>[5]B!AC2480</f>
        <v>0</v>
      </c>
      <c r="K170" s="392">
        <f>[5]B!AD2480</f>
        <v>0</v>
      </c>
      <c r="L170" s="392">
        <f>[5]B!AE2480</f>
        <v>0</v>
      </c>
      <c r="M170" s="392">
        <f>[5]B!AF2480</f>
        <v>0</v>
      </c>
      <c r="N170" s="392">
        <f>[5]B!AG2480</f>
        <v>0</v>
      </c>
      <c r="O170" s="392">
        <f>[5]B!AH2480</f>
        <v>0</v>
      </c>
      <c r="P170" s="392">
        <f>[5]B!AI2480</f>
        <v>0</v>
      </c>
      <c r="Q170" s="392">
        <f>[5]B!AJ2480</f>
        <v>0</v>
      </c>
      <c r="R170" s="234">
        <f>[5]B!AL2480</f>
        <v>0</v>
      </c>
    </row>
    <row r="171" spans="1:22" s="154" customFormat="1" x14ac:dyDescent="0.2">
      <c r="A171" s="662" t="s">
        <v>157</v>
      </c>
      <c r="B171" s="663"/>
      <c r="C171" s="399">
        <f>SUM(C160:C170)</f>
        <v>21</v>
      </c>
      <c r="D171" s="399">
        <f t="shared" ref="D171:Q171" si="5">SUM(D160:D170)</f>
        <v>21</v>
      </c>
      <c r="E171" s="399">
        <f t="shared" si="5"/>
        <v>21</v>
      </c>
      <c r="F171" s="399">
        <f t="shared" si="5"/>
        <v>0</v>
      </c>
      <c r="G171" s="399">
        <f t="shared" si="5"/>
        <v>0</v>
      </c>
      <c r="H171" s="399">
        <f t="shared" si="5"/>
        <v>21</v>
      </c>
      <c r="I171" s="399">
        <f t="shared" si="5"/>
        <v>0</v>
      </c>
      <c r="J171" s="399">
        <f t="shared" si="5"/>
        <v>0</v>
      </c>
      <c r="K171" s="399">
        <f t="shared" si="5"/>
        <v>0</v>
      </c>
      <c r="L171" s="399">
        <f t="shared" si="5"/>
        <v>0</v>
      </c>
      <c r="M171" s="399">
        <f t="shared" si="5"/>
        <v>0</v>
      </c>
      <c r="N171" s="399">
        <f t="shared" si="5"/>
        <v>0</v>
      </c>
      <c r="O171" s="399">
        <f t="shared" si="5"/>
        <v>0</v>
      </c>
      <c r="P171" s="399">
        <f t="shared" si="5"/>
        <v>0</v>
      </c>
      <c r="Q171" s="399">
        <f t="shared" si="5"/>
        <v>0</v>
      </c>
      <c r="R171" s="399">
        <f>SUM(R160:R170)</f>
        <v>1216050</v>
      </c>
      <c r="S171" s="5"/>
      <c r="T171" s="5"/>
    </row>
    <row r="172" spans="1:22" x14ac:dyDescent="0.2">
      <c r="A172" s="754" t="s">
        <v>249</v>
      </c>
      <c r="B172" s="754"/>
      <c r="C172" s="236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238"/>
      <c r="O172" s="383"/>
      <c r="P172" s="383"/>
      <c r="R172" s="239"/>
    </row>
    <row r="173" spans="1:22" ht="14.25" customHeight="1" x14ac:dyDescent="0.2">
      <c r="A173" s="575" t="s">
        <v>250</v>
      </c>
      <c r="B173" s="650"/>
      <c r="C173" s="653" t="s">
        <v>5</v>
      </c>
      <c r="D173" s="599" t="s">
        <v>175</v>
      </c>
      <c r="E173" s="657" t="s">
        <v>251</v>
      </c>
      <c r="F173" s="657"/>
      <c r="G173" s="657"/>
      <c r="H173" s="657"/>
      <c r="I173" s="657"/>
      <c r="J173" s="658"/>
      <c r="K173" s="659" t="s">
        <v>252</v>
      </c>
      <c r="L173" s="669" t="s">
        <v>170</v>
      </c>
      <c r="M173" s="670"/>
      <c r="N173" s="671"/>
      <c r="O173" s="621" t="s">
        <v>171</v>
      </c>
      <c r="P173" s="755" t="s">
        <v>172</v>
      </c>
      <c r="Q173" s="756"/>
      <c r="R173" s="593" t="s">
        <v>173</v>
      </c>
      <c r="S173" s="596" t="s">
        <v>253</v>
      </c>
      <c r="T173" s="596" t="s">
        <v>254</v>
      </c>
      <c r="U173" s="596" t="s">
        <v>255</v>
      </c>
      <c r="V173" s="596" t="s">
        <v>7</v>
      </c>
    </row>
    <row r="174" spans="1:22" x14ac:dyDescent="0.2">
      <c r="A174" s="577"/>
      <c r="B174" s="651"/>
      <c r="C174" s="654"/>
      <c r="D174" s="656"/>
      <c r="E174" s="666" t="s">
        <v>256</v>
      </c>
      <c r="F174" s="667"/>
      <c r="G174" s="667"/>
      <c r="H174" s="667" t="s">
        <v>257</v>
      </c>
      <c r="I174" s="667"/>
      <c r="J174" s="667"/>
      <c r="K174" s="660"/>
      <c r="L174" s="672"/>
      <c r="M174" s="673"/>
      <c r="N174" s="674"/>
      <c r="O174" s="622"/>
      <c r="P174" s="757"/>
      <c r="Q174" s="758"/>
      <c r="R174" s="594"/>
      <c r="S174" s="597"/>
      <c r="T174" s="597"/>
      <c r="U174" s="597"/>
      <c r="V174" s="597"/>
    </row>
    <row r="175" spans="1:22" ht="38.25" x14ac:dyDescent="0.2">
      <c r="A175" s="579"/>
      <c r="B175" s="652"/>
      <c r="C175" s="655"/>
      <c r="D175" s="600"/>
      <c r="E175" s="240" t="s">
        <v>186</v>
      </c>
      <c r="F175" s="241" t="s">
        <v>187</v>
      </c>
      <c r="G175" s="538" t="s">
        <v>236</v>
      </c>
      <c r="H175" s="240" t="s">
        <v>186</v>
      </c>
      <c r="I175" s="241" t="s">
        <v>187</v>
      </c>
      <c r="J175" s="538" t="s">
        <v>236</v>
      </c>
      <c r="K175" s="661"/>
      <c r="L175" s="531" t="s">
        <v>181</v>
      </c>
      <c r="M175" s="532" t="s">
        <v>182</v>
      </c>
      <c r="N175" s="533" t="s">
        <v>183</v>
      </c>
      <c r="O175" s="623"/>
      <c r="P175" s="543" t="s">
        <v>184</v>
      </c>
      <c r="Q175" s="546" t="s">
        <v>185</v>
      </c>
      <c r="R175" s="595"/>
      <c r="S175" s="665"/>
      <c r="T175" s="665"/>
      <c r="U175" s="665"/>
      <c r="V175" s="665"/>
    </row>
    <row r="176" spans="1:22" x14ac:dyDescent="0.2">
      <c r="A176" s="248" t="s">
        <v>258</v>
      </c>
      <c r="B176" s="249" t="s">
        <v>259</v>
      </c>
      <c r="C176" s="250">
        <f>[5]B!$C$1412</f>
        <v>4</v>
      </c>
      <c r="D176" s="401">
        <f>[5]B!H1412</f>
        <v>4</v>
      </c>
      <c r="E176" s="402">
        <f>[5]B!I1412</f>
        <v>4</v>
      </c>
      <c r="F176" s="402">
        <f>[5]B!J1412</f>
        <v>0</v>
      </c>
      <c r="G176" s="402">
        <f>[5]B!K1412</f>
        <v>0</v>
      </c>
      <c r="H176" s="402">
        <f>[5]B!L1412</f>
        <v>0</v>
      </c>
      <c r="I176" s="402">
        <f>[5]B!M1412</f>
        <v>0</v>
      </c>
      <c r="J176" s="402">
        <f>[5]B!N1412</f>
        <v>0</v>
      </c>
      <c r="K176" s="403"/>
      <c r="L176" s="402">
        <f>[5]B!AD1412</f>
        <v>0</v>
      </c>
      <c r="M176" s="402">
        <f>[5]B!AE1412</f>
        <v>10</v>
      </c>
      <c r="N176" s="402">
        <f>[5]B!AF1412</f>
        <v>0</v>
      </c>
      <c r="O176" s="402">
        <f>[5]B!AG1412</f>
        <v>0</v>
      </c>
      <c r="P176" s="402">
        <f>[5]B!AH1412</f>
        <v>0</v>
      </c>
      <c r="Q176" s="402">
        <f>[5]B!AI1412</f>
        <v>0</v>
      </c>
      <c r="R176" s="402">
        <f>[5]B!AJ1412</f>
        <v>0</v>
      </c>
      <c r="S176" s="17">
        <f>[5]B!$I$1412</f>
        <v>4</v>
      </c>
      <c r="T176" s="17">
        <f>[5]B!$L$1412</f>
        <v>0</v>
      </c>
      <c r="U176" s="253"/>
      <c r="V176" s="144">
        <f>[5]B!AL1412</f>
        <v>761760</v>
      </c>
    </row>
    <row r="177" spans="1:22" x14ac:dyDescent="0.2">
      <c r="A177" s="254" t="s">
        <v>260</v>
      </c>
      <c r="B177" s="255" t="s">
        <v>261</v>
      </c>
      <c r="C177" s="401">
        <f>[5]B!C1547</f>
        <v>92</v>
      </c>
      <c r="D177" s="401">
        <f>[5]B!H1547</f>
        <v>90</v>
      </c>
      <c r="E177" s="404">
        <f>[5]B!I1547</f>
        <v>81</v>
      </c>
      <c r="F177" s="404">
        <f>[5]B!J1547</f>
        <v>9</v>
      </c>
      <c r="G177" s="404">
        <f>[5]B!K1547</f>
        <v>0</v>
      </c>
      <c r="H177" s="404">
        <f>[5]B!L1547</f>
        <v>2</v>
      </c>
      <c r="I177" s="404">
        <f>[5]B!M1547</f>
        <v>0</v>
      </c>
      <c r="J177" s="404">
        <f>[5]B!N1547</f>
        <v>0</v>
      </c>
      <c r="K177" s="404">
        <v>15</v>
      </c>
      <c r="L177" s="404">
        <f>[5]B!AD1547</f>
        <v>2</v>
      </c>
      <c r="M177" s="404">
        <f>[5]B!AE1547</f>
        <v>190</v>
      </c>
      <c r="N177" s="404">
        <f>[5]B!AF1547</f>
        <v>0</v>
      </c>
      <c r="O177" s="404">
        <f>[5]B!AG1547</f>
        <v>0</v>
      </c>
      <c r="P177" s="404">
        <f>[5]B!AH1547</f>
        <v>0</v>
      </c>
      <c r="Q177" s="404">
        <f>[5]B!AI1547</f>
        <v>0</v>
      </c>
      <c r="R177" s="404">
        <f>[5]B!AJ1547</f>
        <v>0</v>
      </c>
      <c r="S177" s="17">
        <f>[5]B!$I$1547</f>
        <v>81</v>
      </c>
      <c r="T177" s="17">
        <f>[5]B!$L$1547</f>
        <v>2</v>
      </c>
      <c r="U177" s="253"/>
      <c r="V177" s="144">
        <f>[5]B!$AL$1547</f>
        <v>46561120</v>
      </c>
    </row>
    <row r="178" spans="1:22" x14ac:dyDescent="0.2">
      <c r="A178" s="254" t="s">
        <v>193</v>
      </c>
      <c r="B178" s="255" t="s">
        <v>262</v>
      </c>
      <c r="C178" s="401">
        <f>[5]B!C1728</f>
        <v>36</v>
      </c>
      <c r="D178" s="401">
        <f>[5]B!H1728</f>
        <v>30</v>
      </c>
      <c r="E178" s="404">
        <f>[5]B!I1728</f>
        <v>20</v>
      </c>
      <c r="F178" s="404">
        <f>[5]B!J1728</f>
        <v>10</v>
      </c>
      <c r="G178" s="404">
        <f>[5]B!K1728</f>
        <v>1</v>
      </c>
      <c r="H178" s="404">
        <f>[5]B!L1728</f>
        <v>4</v>
      </c>
      <c r="I178" s="404">
        <f>[5]B!M1728</f>
        <v>1</v>
      </c>
      <c r="J178" s="404">
        <f>[5]B!N1728</f>
        <v>0</v>
      </c>
      <c r="K178" s="404">
        <v>18</v>
      </c>
      <c r="L178" s="404">
        <f>[5]B!AD1728</f>
        <v>0</v>
      </c>
      <c r="M178" s="404">
        <f>[5]B!AE1728</f>
        <v>18</v>
      </c>
      <c r="N178" s="404">
        <f>[5]B!AF1728</f>
        <v>0</v>
      </c>
      <c r="O178" s="404">
        <f>[5]B!AG1728</f>
        <v>0</v>
      </c>
      <c r="P178" s="404">
        <f>[5]B!AH1728</f>
        <v>0</v>
      </c>
      <c r="Q178" s="404">
        <f>[5]B!AI1728</f>
        <v>0</v>
      </c>
      <c r="R178" s="404">
        <f>[5]B!AJ1728</f>
        <v>0</v>
      </c>
      <c r="S178" s="17">
        <f>[5]B!$I$1728</f>
        <v>20</v>
      </c>
      <c r="T178" s="17">
        <f>[5]B!$L$1728</f>
        <v>4</v>
      </c>
      <c r="U178" s="253"/>
      <c r="V178" s="144">
        <f>[5]B!AL1728</f>
        <v>1829365</v>
      </c>
    </row>
    <row r="179" spans="1:22" x14ac:dyDescent="0.2">
      <c r="A179" s="254" t="s">
        <v>195</v>
      </c>
      <c r="B179" s="255" t="s">
        <v>263</v>
      </c>
      <c r="C179" s="401">
        <f>[5]B!C1792</f>
        <v>11</v>
      </c>
      <c r="D179" s="401">
        <f>[5]B!H1792</f>
        <v>7</v>
      </c>
      <c r="E179" s="404">
        <f>[5]B!I1792</f>
        <v>6</v>
      </c>
      <c r="F179" s="404">
        <f>[5]B!J1792</f>
        <v>1</v>
      </c>
      <c r="G179" s="404">
        <f>[5]B!K1792</f>
        <v>0</v>
      </c>
      <c r="H179" s="404">
        <f>[5]B!L1792</f>
        <v>4</v>
      </c>
      <c r="I179" s="404">
        <f>[5]B!M1792</f>
        <v>0</v>
      </c>
      <c r="J179" s="404">
        <f>[5]B!N1792</f>
        <v>0</v>
      </c>
      <c r="K179" s="404">
        <v>2</v>
      </c>
      <c r="L179" s="404">
        <f>[5]B!AD1792</f>
        <v>0</v>
      </c>
      <c r="M179" s="404">
        <f>[5]B!AE1792</f>
        <v>0</v>
      </c>
      <c r="N179" s="404">
        <f>[5]B!AF1792</f>
        <v>0</v>
      </c>
      <c r="O179" s="404">
        <f>[5]B!AG1792</f>
        <v>0</v>
      </c>
      <c r="P179" s="404">
        <f>[5]B!AH1792</f>
        <v>0</v>
      </c>
      <c r="Q179" s="404">
        <f>[5]B!AI1792</f>
        <v>0</v>
      </c>
      <c r="R179" s="404">
        <f>[5]B!AJ1792</f>
        <v>0</v>
      </c>
      <c r="S179" s="17">
        <f>[5]B!$I$1792</f>
        <v>6</v>
      </c>
      <c r="T179" s="17">
        <f>[5]B!$L$1792</f>
        <v>4</v>
      </c>
      <c r="U179" s="253"/>
      <c r="V179" s="144">
        <f>[5]B!AL1792</f>
        <v>1461295</v>
      </c>
    </row>
    <row r="180" spans="1:22" x14ac:dyDescent="0.2">
      <c r="A180" s="254" t="s">
        <v>197</v>
      </c>
      <c r="B180" s="255" t="s">
        <v>264</v>
      </c>
      <c r="C180" s="401">
        <f>[5]B!C1866</f>
        <v>45</v>
      </c>
      <c r="D180" s="401">
        <f>[5]B!H1866</f>
        <v>33</v>
      </c>
      <c r="E180" s="404">
        <f>[5]B!I1866</f>
        <v>33</v>
      </c>
      <c r="F180" s="404">
        <f>[5]B!J1866</f>
        <v>0</v>
      </c>
      <c r="G180" s="404">
        <f>[5]B!K1866</f>
        <v>0</v>
      </c>
      <c r="H180" s="404">
        <f>[5]B!L1866</f>
        <v>12</v>
      </c>
      <c r="I180" s="404">
        <f>[5]B!M1866</f>
        <v>0</v>
      </c>
      <c r="J180" s="404">
        <f>[5]B!N1866</f>
        <v>0</v>
      </c>
      <c r="K180" s="404">
        <v>37</v>
      </c>
      <c r="L180" s="404">
        <f>[5]B!AD1866</f>
        <v>0</v>
      </c>
      <c r="M180" s="404">
        <f>[5]B!AE1866</f>
        <v>0</v>
      </c>
      <c r="N180" s="404">
        <f>[5]B!AF1866</f>
        <v>0</v>
      </c>
      <c r="O180" s="404">
        <f>[5]B!AG1866</f>
        <v>0</v>
      </c>
      <c r="P180" s="404">
        <f>[5]B!AH1866</f>
        <v>0</v>
      </c>
      <c r="Q180" s="404">
        <f>[5]B!AI1866</f>
        <v>0</v>
      </c>
      <c r="R180" s="404">
        <f>[5]B!AJ1866</f>
        <v>0</v>
      </c>
      <c r="S180" s="17">
        <f>[5]B!$I$1866</f>
        <v>33</v>
      </c>
      <c r="T180" s="17">
        <f>[5]B!$L$1866</f>
        <v>12</v>
      </c>
      <c r="U180" s="253"/>
      <c r="V180" s="144">
        <f>[5]B!AL1866</f>
        <v>2810265</v>
      </c>
    </row>
    <row r="181" spans="1:22" x14ac:dyDescent="0.2">
      <c r="A181" s="254" t="s">
        <v>265</v>
      </c>
      <c r="B181" s="255" t="s">
        <v>266</v>
      </c>
      <c r="C181" s="401">
        <f>[5]B!C1909</f>
        <v>45</v>
      </c>
      <c r="D181" s="401">
        <f>[5]B!H1909</f>
        <v>45</v>
      </c>
      <c r="E181" s="404">
        <f>[5]B!I1909</f>
        <v>41</v>
      </c>
      <c r="F181" s="404">
        <f>[5]B!J1909</f>
        <v>4</v>
      </c>
      <c r="G181" s="404">
        <f>[5]B!K1909</f>
        <v>0</v>
      </c>
      <c r="H181" s="404">
        <f>[5]B!L1909</f>
        <v>0</v>
      </c>
      <c r="I181" s="404">
        <f>[5]B!M1909</f>
        <v>0</v>
      </c>
      <c r="J181" s="404">
        <f>[5]B!N1909</f>
        <v>0</v>
      </c>
      <c r="K181" s="404">
        <v>45</v>
      </c>
      <c r="L181" s="404">
        <f>[5]B!AD1909</f>
        <v>0</v>
      </c>
      <c r="M181" s="404">
        <f>[5]B!AE1909</f>
        <v>0</v>
      </c>
      <c r="N181" s="404">
        <f>[5]B!AF1909</f>
        <v>0</v>
      </c>
      <c r="O181" s="404">
        <f>[5]B!AG1909</f>
        <v>0</v>
      </c>
      <c r="P181" s="404">
        <f>[5]B!AH1909</f>
        <v>0</v>
      </c>
      <c r="Q181" s="404">
        <f>[5]B!AI1909</f>
        <v>0</v>
      </c>
      <c r="R181" s="404">
        <f>[5]B!AJ1909</f>
        <v>0</v>
      </c>
      <c r="S181" s="17">
        <f>[5]B!$I$1909</f>
        <v>41</v>
      </c>
      <c r="T181" s="17">
        <f>[5]B!$L$1909</f>
        <v>0</v>
      </c>
      <c r="U181" s="253"/>
      <c r="V181" s="144">
        <f>[5]B!AL1909</f>
        <v>2747220</v>
      </c>
    </row>
    <row r="182" spans="1:22" x14ac:dyDescent="0.2">
      <c r="A182" s="254" t="s">
        <v>204</v>
      </c>
      <c r="B182" s="255" t="s">
        <v>267</v>
      </c>
      <c r="C182" s="405">
        <f>[5]B!C2068</f>
        <v>12</v>
      </c>
      <c r="D182" s="405">
        <f>[5]B!H2068</f>
        <v>10</v>
      </c>
      <c r="E182" s="404">
        <f>[5]B!I2068</f>
        <v>8</v>
      </c>
      <c r="F182" s="404">
        <f>[5]B!J2068</f>
        <v>2</v>
      </c>
      <c r="G182" s="404">
        <f>[5]B!K2068</f>
        <v>0</v>
      </c>
      <c r="H182" s="404">
        <f>[5]B!L2068</f>
        <v>1</v>
      </c>
      <c r="I182" s="404">
        <f>[5]B!M2068</f>
        <v>1</v>
      </c>
      <c r="J182" s="404">
        <f>[5]B!N2068</f>
        <v>0</v>
      </c>
      <c r="K182" s="404">
        <v>0</v>
      </c>
      <c r="L182" s="404">
        <f>[5]B!AD2068</f>
        <v>0</v>
      </c>
      <c r="M182" s="404">
        <f>[5]B!AE2068</f>
        <v>0</v>
      </c>
      <c r="N182" s="404">
        <f>[5]B!AF2068</f>
        <v>0</v>
      </c>
      <c r="O182" s="404">
        <f>[5]B!AG2068</f>
        <v>0</v>
      </c>
      <c r="P182" s="404">
        <f>[5]B!AH2068</f>
        <v>0</v>
      </c>
      <c r="Q182" s="404">
        <f>[5]B!AI2068</f>
        <v>0</v>
      </c>
      <c r="R182" s="404">
        <f>[5]B!AJ2068</f>
        <v>0</v>
      </c>
      <c r="S182" s="17">
        <f>[5]B!$I$2068</f>
        <v>8</v>
      </c>
      <c r="T182" s="17">
        <f>[5]B!$L$2068</f>
        <v>1</v>
      </c>
      <c r="U182" s="253"/>
      <c r="V182" s="144">
        <f>[5]B!AL2068</f>
        <v>13840150</v>
      </c>
    </row>
    <row r="183" spans="1:22" x14ac:dyDescent="0.2">
      <c r="A183" s="254" t="s">
        <v>268</v>
      </c>
      <c r="B183" s="255" t="s">
        <v>269</v>
      </c>
      <c r="C183" s="405">
        <f>[5]B!C2170</f>
        <v>11</v>
      </c>
      <c r="D183" s="405">
        <f>[5]B!H2170</f>
        <v>8</v>
      </c>
      <c r="E183" s="404">
        <f>[5]B!I2170</f>
        <v>8</v>
      </c>
      <c r="F183" s="404">
        <f>[5]B!J2170</f>
        <v>0</v>
      </c>
      <c r="G183" s="404">
        <f>[5]B!K2170</f>
        <v>0</v>
      </c>
      <c r="H183" s="404">
        <f>[5]B!L2170</f>
        <v>3</v>
      </c>
      <c r="I183" s="404">
        <f>[5]B!M2170</f>
        <v>0</v>
      </c>
      <c r="J183" s="404">
        <f>[5]B!N2170</f>
        <v>0</v>
      </c>
      <c r="K183" s="404">
        <v>1</v>
      </c>
      <c r="L183" s="404">
        <f>[5]B!AD2170</f>
        <v>1</v>
      </c>
      <c r="M183" s="404">
        <f>[5]B!AE2170</f>
        <v>0</v>
      </c>
      <c r="N183" s="404">
        <f>[5]B!AF2170</f>
        <v>0</v>
      </c>
      <c r="O183" s="404">
        <f>[5]B!AG2170</f>
        <v>0</v>
      </c>
      <c r="P183" s="404">
        <f>[5]B!AH2170</f>
        <v>0</v>
      </c>
      <c r="Q183" s="404">
        <f>[5]B!AI2170</f>
        <v>0</v>
      </c>
      <c r="R183" s="404">
        <f>[5]B!AJ2170</f>
        <v>0</v>
      </c>
      <c r="S183" s="17">
        <f>[5]B!$I$2170</f>
        <v>8</v>
      </c>
      <c r="T183" s="17">
        <f>[5]B!$L$2170</f>
        <v>3</v>
      </c>
      <c r="U183" s="253"/>
      <c r="V183" s="144">
        <f>[5]B!AL2170</f>
        <v>2981315</v>
      </c>
    </row>
    <row r="184" spans="1:22" x14ac:dyDescent="0.2">
      <c r="A184" s="254" t="s">
        <v>270</v>
      </c>
      <c r="B184" s="255" t="s">
        <v>271</v>
      </c>
      <c r="C184" s="405">
        <f>[5]B!C2398</f>
        <v>240</v>
      </c>
      <c r="D184" s="405">
        <f>[5]B!H2398</f>
        <v>193</v>
      </c>
      <c r="E184" s="404">
        <f>[5]B!I2398</f>
        <v>149</v>
      </c>
      <c r="F184" s="404">
        <f>[5]B!J2398</f>
        <v>44</v>
      </c>
      <c r="G184" s="404">
        <f>[5]B!K2398</f>
        <v>6</v>
      </c>
      <c r="H184" s="404">
        <f>[5]B!L2398</f>
        <v>36</v>
      </c>
      <c r="I184" s="404">
        <f>[5]B!M2398</f>
        <v>4</v>
      </c>
      <c r="J184" s="404">
        <f>[5]B!N2398</f>
        <v>1</v>
      </c>
      <c r="K184" s="406"/>
      <c r="L184" s="404">
        <f>[5]B!AD2398</f>
        <v>0</v>
      </c>
      <c r="M184" s="404">
        <f>[5]B!AE2398</f>
        <v>19</v>
      </c>
      <c r="N184" s="404">
        <f>[5]B!AF2398</f>
        <v>0</v>
      </c>
      <c r="O184" s="404">
        <f>[5]B!AG2398</f>
        <v>0</v>
      </c>
      <c r="P184" s="404">
        <f>[5]B!AH2398</f>
        <v>0</v>
      </c>
      <c r="Q184" s="404">
        <f>[5]B!AI2398</f>
        <v>0</v>
      </c>
      <c r="R184" s="404">
        <f>[5]B!AJ2398</f>
        <v>0</v>
      </c>
      <c r="S184" s="17">
        <f>[5]B!$I$2398</f>
        <v>149</v>
      </c>
      <c r="T184" s="17">
        <f>[5]B!$L$2398</f>
        <v>36</v>
      </c>
      <c r="U184" s="253"/>
      <c r="V184" s="144">
        <f>[5]B!AL2398</f>
        <v>52265945</v>
      </c>
    </row>
    <row r="185" spans="1:22" x14ac:dyDescent="0.2">
      <c r="A185" s="254" t="s">
        <v>272</v>
      </c>
      <c r="B185" s="255" t="s">
        <v>273</v>
      </c>
      <c r="C185" s="401">
        <f>[5]B!C2438</f>
        <v>18</v>
      </c>
      <c r="D185" s="401">
        <f>[5]B!H2438</f>
        <v>15</v>
      </c>
      <c r="E185" s="404">
        <f>[5]B!I2438</f>
        <v>6</v>
      </c>
      <c r="F185" s="404">
        <f>[5]B!J2438</f>
        <v>9</v>
      </c>
      <c r="G185" s="404">
        <f>[5]B!K2438</f>
        <v>1</v>
      </c>
      <c r="H185" s="404">
        <f>[5]B!L2438</f>
        <v>2</v>
      </c>
      <c r="I185" s="404">
        <f>[5]B!M2438</f>
        <v>0</v>
      </c>
      <c r="J185" s="404">
        <f>[5]B!N2438</f>
        <v>0</v>
      </c>
      <c r="K185" s="404">
        <v>5</v>
      </c>
      <c r="L185" s="404">
        <f>[5]B!AD2438</f>
        <v>0</v>
      </c>
      <c r="M185" s="404">
        <f>[5]B!AE2438</f>
        <v>0</v>
      </c>
      <c r="N185" s="404">
        <f>[5]B!AF2438</f>
        <v>0</v>
      </c>
      <c r="O185" s="404">
        <f>[5]B!AG2438</f>
        <v>0</v>
      </c>
      <c r="P185" s="404">
        <f>[5]B!AH2438</f>
        <v>0</v>
      </c>
      <c r="Q185" s="404">
        <f>[5]B!AI2438</f>
        <v>0</v>
      </c>
      <c r="R185" s="404">
        <f>[5]B!AJ2438</f>
        <v>0</v>
      </c>
      <c r="S185" s="17">
        <f>[5]B!$I$2438</f>
        <v>6</v>
      </c>
      <c r="T185" s="17">
        <f>[5]B!$L$2438</f>
        <v>2</v>
      </c>
      <c r="U185" s="253"/>
      <c r="V185" s="144">
        <f>[5]B!AL2438</f>
        <v>911985</v>
      </c>
    </row>
    <row r="186" spans="1:22" x14ac:dyDescent="0.2">
      <c r="A186" s="254" t="s">
        <v>274</v>
      </c>
      <c r="B186" s="255" t="s">
        <v>275</v>
      </c>
      <c r="C186" s="401">
        <f>[5]B!C2561</f>
        <v>84</v>
      </c>
      <c r="D186" s="401">
        <f>[5]B!H2561</f>
        <v>75</v>
      </c>
      <c r="E186" s="404">
        <f>[5]B!I2561</f>
        <v>47</v>
      </c>
      <c r="F186" s="404">
        <f>[5]B!J2561</f>
        <v>28</v>
      </c>
      <c r="G186" s="404">
        <f>[5]B!K2561</f>
        <v>0</v>
      </c>
      <c r="H186" s="404">
        <f>[5]B!L2561</f>
        <v>5</v>
      </c>
      <c r="I186" s="404">
        <f>[5]B!M2561</f>
        <v>4</v>
      </c>
      <c r="J186" s="404">
        <f>[5]B!N2561</f>
        <v>0</v>
      </c>
      <c r="K186" s="402">
        <v>0</v>
      </c>
      <c r="L186" s="404">
        <f>[5]B!AD2561</f>
        <v>0</v>
      </c>
      <c r="M186" s="404">
        <f>[5]B!AE2561</f>
        <v>0</v>
      </c>
      <c r="N186" s="404">
        <f>[5]B!AF2561</f>
        <v>0</v>
      </c>
      <c r="O186" s="404">
        <f>[5]B!AG2561</f>
        <v>0</v>
      </c>
      <c r="P186" s="404">
        <f>[5]B!AH2561</f>
        <v>0</v>
      </c>
      <c r="Q186" s="404">
        <f>[5]B!AI2561</f>
        <v>0</v>
      </c>
      <c r="R186" s="404">
        <f>[5]B!AJ2561</f>
        <v>0</v>
      </c>
      <c r="S186" s="17">
        <f>[5]B!$I$2561</f>
        <v>47</v>
      </c>
      <c r="T186" s="17">
        <f>[5]B!$L$2561</f>
        <v>5</v>
      </c>
      <c r="U186" s="253"/>
      <c r="V186" s="144">
        <f>[5]B!AL2561</f>
        <v>11664135</v>
      </c>
    </row>
    <row r="187" spans="1:22" x14ac:dyDescent="0.2">
      <c r="A187" s="254" t="s">
        <v>276</v>
      </c>
      <c r="B187" s="255" t="s">
        <v>277</v>
      </c>
      <c r="C187" s="401">
        <f>[5]B!C2600</f>
        <v>10</v>
      </c>
      <c r="D187" s="401">
        <f>[5]B!H2600</f>
        <v>10</v>
      </c>
      <c r="E187" s="404">
        <f>[5]B!I2600</f>
        <v>9</v>
      </c>
      <c r="F187" s="404">
        <f>[5]B!J2600</f>
        <v>1</v>
      </c>
      <c r="G187" s="404">
        <f>[5]B!K2600</f>
        <v>0</v>
      </c>
      <c r="H187" s="404">
        <f>[5]B!L2600</f>
        <v>0</v>
      </c>
      <c r="I187" s="404">
        <f>[5]B!M2600</f>
        <v>0</v>
      </c>
      <c r="J187" s="404">
        <f>[5]B!N2600</f>
        <v>0</v>
      </c>
      <c r="K187" s="402">
        <v>2</v>
      </c>
      <c r="L187" s="404">
        <f>[5]B!AD2600</f>
        <v>0</v>
      </c>
      <c r="M187" s="404">
        <f>[5]B!AE2600</f>
        <v>0</v>
      </c>
      <c r="N187" s="404">
        <f>[5]B!AF2600</f>
        <v>0</v>
      </c>
      <c r="O187" s="404">
        <f>[5]B!AG2600</f>
        <v>0</v>
      </c>
      <c r="P187" s="404">
        <f>[5]B!AH2600</f>
        <v>0</v>
      </c>
      <c r="Q187" s="404">
        <f>[5]B!AI2600</f>
        <v>0</v>
      </c>
      <c r="R187" s="404">
        <f>[5]B!AJ2600</f>
        <v>0</v>
      </c>
      <c r="S187" s="17">
        <f>[5]B!$I$2600</f>
        <v>9</v>
      </c>
      <c r="T187" s="17">
        <f>[5]B!$L$2600</f>
        <v>0</v>
      </c>
      <c r="U187" s="253"/>
      <c r="V187" s="144">
        <f>[5]B!AL2600</f>
        <v>2082820</v>
      </c>
    </row>
    <row r="188" spans="1:22" x14ac:dyDescent="0.2">
      <c r="A188" s="254" t="s">
        <v>278</v>
      </c>
      <c r="B188" s="255" t="s">
        <v>279</v>
      </c>
      <c r="C188" s="401">
        <f>[5]B!C2640</f>
        <v>88</v>
      </c>
      <c r="D188" s="401">
        <f>[5]B!H2640</f>
        <v>74</v>
      </c>
      <c r="E188" s="404">
        <f>[5]B!I2640</f>
        <v>53</v>
      </c>
      <c r="F188" s="404">
        <f>[5]B!J2640</f>
        <v>21</v>
      </c>
      <c r="G188" s="404">
        <f>[5]B!K2640</f>
        <v>2</v>
      </c>
      <c r="H188" s="404">
        <f>[5]B!L2640</f>
        <v>8</v>
      </c>
      <c r="I188" s="404">
        <f>[5]B!M2640</f>
        <v>4</v>
      </c>
      <c r="J188" s="404">
        <f>[5]B!N2640</f>
        <v>0</v>
      </c>
      <c r="K188" s="402">
        <v>1</v>
      </c>
      <c r="L188" s="404">
        <f>[5]B!AD2640</f>
        <v>6</v>
      </c>
      <c r="M188" s="404">
        <f>[5]B!AE2640</f>
        <v>0</v>
      </c>
      <c r="N188" s="404">
        <f>[5]B!AF2640</f>
        <v>0</v>
      </c>
      <c r="O188" s="404">
        <f>[5]B!AG2640</f>
        <v>0</v>
      </c>
      <c r="P188" s="404">
        <f>[5]B!AH2640</f>
        <v>0</v>
      </c>
      <c r="Q188" s="404">
        <f>[5]B!AI2640</f>
        <v>0</v>
      </c>
      <c r="R188" s="404">
        <f>[5]B!AJ2640</f>
        <v>0</v>
      </c>
      <c r="S188" s="17">
        <f>[5]B!$I$2640</f>
        <v>53</v>
      </c>
      <c r="T188" s="17">
        <f>[5]B!$L$2640</f>
        <v>8</v>
      </c>
      <c r="U188" s="253"/>
      <c r="V188" s="144">
        <f>[5]B!AL2640</f>
        <v>12379640</v>
      </c>
    </row>
    <row r="189" spans="1:22" x14ac:dyDescent="0.2">
      <c r="A189" s="257" t="s">
        <v>280</v>
      </c>
      <c r="B189" s="255" t="s">
        <v>281</v>
      </c>
      <c r="C189" s="401">
        <f>SUM(C190:C192)</f>
        <v>88</v>
      </c>
      <c r="D189" s="401">
        <f t="shared" ref="D189:Q189" si="6">SUM(D190:D192)</f>
        <v>88</v>
      </c>
      <c r="E189" s="401">
        <f>SUM(E190:E192)</f>
        <v>36</v>
      </c>
      <c r="F189" s="401">
        <f>SUM(F190:F192)</f>
        <v>52</v>
      </c>
      <c r="G189" s="401">
        <f t="shared" si="6"/>
        <v>0</v>
      </c>
      <c r="H189" s="401">
        <f t="shared" si="6"/>
        <v>0</v>
      </c>
      <c r="I189" s="401">
        <f t="shared" si="6"/>
        <v>0</v>
      </c>
      <c r="J189" s="401">
        <f t="shared" si="6"/>
        <v>0</v>
      </c>
      <c r="K189" s="406"/>
      <c r="L189" s="401">
        <f t="shared" si="6"/>
        <v>0</v>
      </c>
      <c r="M189" s="401">
        <f t="shared" si="6"/>
        <v>0</v>
      </c>
      <c r="N189" s="401">
        <f t="shared" si="6"/>
        <v>0</v>
      </c>
      <c r="O189" s="401">
        <f t="shared" si="6"/>
        <v>0</v>
      </c>
      <c r="P189" s="401">
        <f t="shared" si="6"/>
        <v>0</v>
      </c>
      <c r="Q189" s="401">
        <f t="shared" si="6"/>
        <v>0</v>
      </c>
      <c r="R189" s="401">
        <f>SUM(R190:R192)</f>
        <v>0</v>
      </c>
      <c r="S189" s="401">
        <f>SUM(S190:S192)</f>
        <v>72</v>
      </c>
      <c r="T189" s="401">
        <f>SUM(T190:T192)</f>
        <v>0</v>
      </c>
      <c r="U189" s="253"/>
      <c r="V189" s="401">
        <f>SUM(V190:V192)</f>
        <v>5916960</v>
      </c>
    </row>
    <row r="190" spans="1:22" x14ac:dyDescent="0.2">
      <c r="A190" s="258"/>
      <c r="B190" s="259" t="s">
        <v>282</v>
      </c>
      <c r="C190" s="402">
        <f>[5]B!C2646</f>
        <v>88</v>
      </c>
      <c r="D190" s="402">
        <f>[5]B!H2646</f>
        <v>88</v>
      </c>
      <c r="E190" s="402">
        <f>[5]B!I2646</f>
        <v>36</v>
      </c>
      <c r="F190" s="402">
        <f>[5]B!J2646</f>
        <v>52</v>
      </c>
      <c r="G190" s="402">
        <f>[5]B!K2646</f>
        <v>0</v>
      </c>
      <c r="H190" s="402">
        <f>[5]B!L2646</f>
        <v>0</v>
      </c>
      <c r="I190" s="402">
        <f>[5]B!M2646</f>
        <v>0</v>
      </c>
      <c r="J190" s="402">
        <f>[5]B!N2646</f>
        <v>0</v>
      </c>
      <c r="K190" s="406"/>
      <c r="L190" s="402">
        <f>[5]B!AD2646</f>
        <v>0</v>
      </c>
      <c r="M190" s="402">
        <f>[5]B!AE2646</f>
        <v>0</v>
      </c>
      <c r="N190" s="402">
        <f>[5]B!AF2646</f>
        <v>0</v>
      </c>
      <c r="O190" s="402">
        <f>[5]B!AG2646</f>
        <v>0</v>
      </c>
      <c r="P190" s="402">
        <f>[5]B!AH2646</f>
        <v>0</v>
      </c>
      <c r="Q190" s="402">
        <f>[5]B!AI2646</f>
        <v>0</v>
      </c>
      <c r="R190" s="402">
        <f>[5]B!AJ2646</f>
        <v>0</v>
      </c>
      <c r="S190" s="17">
        <f>[5]B!$I$2646</f>
        <v>36</v>
      </c>
      <c r="T190" s="17">
        <f>[5]B!$L$2646</f>
        <v>0</v>
      </c>
      <c r="U190" s="260"/>
      <c r="V190" s="144">
        <f>[5]B!AL2646</f>
        <v>5916960</v>
      </c>
    </row>
    <row r="191" spans="1:22" x14ac:dyDescent="0.2">
      <c r="A191" s="258"/>
      <c r="B191" s="259" t="s">
        <v>283</v>
      </c>
      <c r="C191" s="402">
        <f>[5]B!C2647</f>
        <v>0</v>
      </c>
      <c r="D191" s="402">
        <f>[5]B!H2647</f>
        <v>0</v>
      </c>
      <c r="E191" s="402">
        <f>[5]B!I2647</f>
        <v>0</v>
      </c>
      <c r="F191" s="402">
        <f>[5]B!J2647</f>
        <v>0</v>
      </c>
      <c r="G191" s="402">
        <f>[5]B!K2647</f>
        <v>0</v>
      </c>
      <c r="H191" s="402">
        <f>[5]B!L2647</f>
        <v>0</v>
      </c>
      <c r="I191" s="402">
        <f>[5]B!M2647</f>
        <v>0</v>
      </c>
      <c r="J191" s="402">
        <f>[5]B!N2647</f>
        <v>0</v>
      </c>
      <c r="K191" s="406"/>
      <c r="L191" s="402">
        <f>[5]B!AD2647</f>
        <v>0</v>
      </c>
      <c r="M191" s="402">
        <f>[5]B!AE2647</f>
        <v>0</v>
      </c>
      <c r="N191" s="402">
        <f>[5]B!AF2647</f>
        <v>0</v>
      </c>
      <c r="O191" s="402">
        <f>[5]B!AG2647</f>
        <v>0</v>
      </c>
      <c r="P191" s="402">
        <f>[5]B!AH2647</f>
        <v>0</v>
      </c>
      <c r="Q191" s="402">
        <f>[5]B!AI2647</f>
        <v>0</v>
      </c>
      <c r="R191" s="402">
        <f>[5]B!AJ2647</f>
        <v>0</v>
      </c>
      <c r="S191" s="17">
        <f>[5]B!$I$2646</f>
        <v>36</v>
      </c>
      <c r="T191" s="17">
        <f>[5]B!$L$2646</f>
        <v>0</v>
      </c>
      <c r="U191" s="260"/>
      <c r="V191" s="144">
        <f>[5]B!AL2647</f>
        <v>0</v>
      </c>
    </row>
    <row r="192" spans="1:22" x14ac:dyDescent="0.2">
      <c r="A192" s="258"/>
      <c r="B192" s="259" t="s">
        <v>284</v>
      </c>
      <c r="C192" s="402">
        <f>SUM([5]B!C2648:C2652)</f>
        <v>0</v>
      </c>
      <c r="D192" s="402">
        <f>SUM([5]B!H2648:H2652)</f>
        <v>0</v>
      </c>
      <c r="E192" s="402">
        <f>SUM([5]B!I2648:I2652)</f>
        <v>0</v>
      </c>
      <c r="F192" s="402">
        <f>SUM([5]B!J2648:J2652)</f>
        <v>0</v>
      </c>
      <c r="G192" s="402">
        <f>SUM([5]B!K2648:K2652)</f>
        <v>0</v>
      </c>
      <c r="H192" s="402">
        <f>SUM([5]B!L2648:L2652)</f>
        <v>0</v>
      </c>
      <c r="I192" s="402">
        <f>SUM([5]B!M2648:M2652)</f>
        <v>0</v>
      </c>
      <c r="J192" s="402">
        <f>SUM([5]B!N2648:N2652)</f>
        <v>0</v>
      </c>
      <c r="K192" s="406"/>
      <c r="L192" s="402">
        <f>SUM([5]B!AD2648:AD2652)</f>
        <v>0</v>
      </c>
      <c r="M192" s="402">
        <f>SUM([5]B!AE2648:AE2652)</f>
        <v>0</v>
      </c>
      <c r="N192" s="402">
        <f>SUM([5]B!AF2648:AF2652)</f>
        <v>0</v>
      </c>
      <c r="O192" s="402">
        <f>SUM([5]B!AG2648:AG2652)</f>
        <v>0</v>
      </c>
      <c r="P192" s="402">
        <f>SUM([5]B!AH2648:AH2652)</f>
        <v>0</v>
      </c>
      <c r="Q192" s="402">
        <f>SUM([5]B!AI2648:AI2652)</f>
        <v>0</v>
      </c>
      <c r="R192" s="402">
        <f>SUM([5]B!AJ2648:AJ2652)</f>
        <v>0</v>
      </c>
      <c r="S192" s="402">
        <f>SUM([5]B!I2648:I2652)</f>
        <v>0</v>
      </c>
      <c r="T192" s="402">
        <f>SUM([5]B!L2648:L2652)</f>
        <v>0</v>
      </c>
      <c r="U192" s="260"/>
      <c r="V192" s="402">
        <f>SUM([5]B!AL2648:AL2652)</f>
        <v>0</v>
      </c>
    </row>
    <row r="193" spans="1:28" x14ac:dyDescent="0.2">
      <c r="A193" s="254" t="s">
        <v>285</v>
      </c>
      <c r="B193" s="255" t="s">
        <v>286</v>
      </c>
      <c r="C193" s="401">
        <f>+[5]B!C2889</f>
        <v>87</v>
      </c>
      <c r="D193" s="401">
        <f>+[5]B!H2889</f>
        <v>79</v>
      </c>
      <c r="E193" s="407">
        <f>+[5]B!I2889</f>
        <v>71</v>
      </c>
      <c r="F193" s="407">
        <f>+[5]B!J2889</f>
        <v>8</v>
      </c>
      <c r="G193" s="407">
        <f>+[5]B!K2889</f>
        <v>2</v>
      </c>
      <c r="H193" s="407">
        <f>+[5]B!L2889</f>
        <v>6</v>
      </c>
      <c r="I193" s="407">
        <f>+[5]B!M2889</f>
        <v>0</v>
      </c>
      <c r="J193" s="407">
        <f>+[5]B!N2889</f>
        <v>0</v>
      </c>
      <c r="K193" s="402">
        <v>9</v>
      </c>
      <c r="L193" s="404">
        <f>+[5]B!AD2889</f>
        <v>5</v>
      </c>
      <c r="M193" s="404">
        <f>+[5]B!AE2889</f>
        <v>39</v>
      </c>
      <c r="N193" s="404">
        <f>+[5]B!AF2889</f>
        <v>0</v>
      </c>
      <c r="O193" s="404">
        <f>+[5]B!AG2889</f>
        <v>6</v>
      </c>
      <c r="P193" s="404">
        <f>+[5]B!AH2889</f>
        <v>0</v>
      </c>
      <c r="Q193" s="404">
        <f>+[5]B!AI2889</f>
        <v>0</v>
      </c>
      <c r="R193" s="404">
        <f>+[5]B!AJ2889</f>
        <v>0</v>
      </c>
      <c r="S193" s="17">
        <f>[5]B!$I$2889</f>
        <v>71</v>
      </c>
      <c r="T193" s="17">
        <f>[5]B!$L$2889</f>
        <v>6</v>
      </c>
      <c r="U193" s="260"/>
      <c r="V193" s="145">
        <f>[5]B!$AL$2889</f>
        <v>23158820</v>
      </c>
    </row>
    <row r="194" spans="1:28" x14ac:dyDescent="0.2">
      <c r="A194" s="254" t="s">
        <v>287</v>
      </c>
      <c r="B194" s="255" t="s">
        <v>288</v>
      </c>
      <c r="C194" s="405">
        <f>+[5]B!C3105</f>
        <v>62</v>
      </c>
      <c r="D194" s="405">
        <f>+[5]B!H3105</f>
        <v>38</v>
      </c>
      <c r="E194" s="404">
        <f>+[5]B!I3105</f>
        <v>37</v>
      </c>
      <c r="F194" s="404">
        <f>+[5]B!J3105</f>
        <v>1</v>
      </c>
      <c r="G194" s="404">
        <f>+[5]B!K3105</f>
        <v>0</v>
      </c>
      <c r="H194" s="404">
        <f>+[5]B!L3105</f>
        <v>24</v>
      </c>
      <c r="I194" s="404">
        <f>+[5]B!M3105</f>
        <v>0</v>
      </c>
      <c r="J194" s="404">
        <f>+[5]B!N3105</f>
        <v>0</v>
      </c>
      <c r="K194" s="404">
        <v>60</v>
      </c>
      <c r="L194" s="404">
        <f>+[5]B!AD3094</f>
        <v>0</v>
      </c>
      <c r="M194" s="404">
        <f>+[5]B!AE3094</f>
        <v>0</v>
      </c>
      <c r="N194" s="404">
        <f>+[5]B!AF3094</f>
        <v>0</v>
      </c>
      <c r="O194" s="404">
        <f>+[5]B!AG3094</f>
        <v>0</v>
      </c>
      <c r="P194" s="404">
        <f>+[5]B!AH3094</f>
        <v>0</v>
      </c>
      <c r="Q194" s="404">
        <f>+[5]B!AI3094</f>
        <v>0</v>
      </c>
      <c r="R194" s="404">
        <f>+[5]B!AJ3094</f>
        <v>0</v>
      </c>
      <c r="S194" s="404">
        <f>+[5]B!I3094</f>
        <v>35</v>
      </c>
      <c r="T194" s="404">
        <f>+[5]B!L3094</f>
        <v>24</v>
      </c>
      <c r="U194" s="260"/>
      <c r="V194" s="404">
        <f>+[5]B!AL3094</f>
        <v>1188630</v>
      </c>
    </row>
    <row r="195" spans="1:28" x14ac:dyDescent="0.2">
      <c r="A195" s="261" t="s">
        <v>287</v>
      </c>
      <c r="B195" s="262" t="s">
        <v>289</v>
      </c>
      <c r="C195" s="408">
        <f>+[5]B!C2894</f>
        <v>4</v>
      </c>
      <c r="D195" s="401">
        <f>+[5]B!H2894</f>
        <v>3</v>
      </c>
      <c r="E195" s="402">
        <f>+[5]B!I2894</f>
        <v>3</v>
      </c>
      <c r="F195" s="402">
        <f>+[5]B!J2894</f>
        <v>0</v>
      </c>
      <c r="G195" s="402">
        <f>+[5]B!K2894</f>
        <v>0</v>
      </c>
      <c r="H195" s="402">
        <f>+[5]B!L2894</f>
        <v>1</v>
      </c>
      <c r="I195" s="402">
        <f>+[5]B!M2894</f>
        <v>0</v>
      </c>
      <c r="J195" s="402">
        <f>+[5]B!N2894</f>
        <v>0</v>
      </c>
      <c r="K195" s="409"/>
      <c r="L195" s="410">
        <f>+[5]B!AD2894</f>
        <v>0</v>
      </c>
      <c r="M195" s="410">
        <f>+[5]B!AE2894</f>
        <v>0</v>
      </c>
      <c r="N195" s="410">
        <f>+[5]B!AF2894</f>
        <v>0</v>
      </c>
      <c r="O195" s="410">
        <f>+[5]B!AG2894</f>
        <v>0</v>
      </c>
      <c r="P195" s="410">
        <f>+[5]B!AH2894</f>
        <v>0</v>
      </c>
      <c r="Q195" s="410">
        <f>+[5]B!AI2894</f>
        <v>0</v>
      </c>
      <c r="R195" s="410">
        <f>+[5]B!AJ2894</f>
        <v>0</v>
      </c>
      <c r="S195" s="253"/>
      <c r="T195" s="253"/>
      <c r="U195" s="57">
        <f>+[5]B!C2894</f>
        <v>4</v>
      </c>
      <c r="V195" s="264">
        <f>+[5]B!AL2894*0.75</f>
        <v>154665</v>
      </c>
    </row>
    <row r="196" spans="1:28" s="3" customFormat="1" x14ac:dyDescent="0.2">
      <c r="A196" s="637" t="s">
        <v>290</v>
      </c>
      <c r="B196" s="637"/>
      <c r="C196" s="411">
        <f t="shared" ref="C196:J196" si="7">SUM(C176:C189)+C193+C194+C195</f>
        <v>937</v>
      </c>
      <c r="D196" s="411">
        <f t="shared" si="7"/>
        <v>802</v>
      </c>
      <c r="E196" s="411">
        <f t="shared" si="7"/>
        <v>612</v>
      </c>
      <c r="F196" s="411">
        <f t="shared" si="7"/>
        <v>190</v>
      </c>
      <c r="G196" s="411">
        <f t="shared" si="7"/>
        <v>12</v>
      </c>
      <c r="H196" s="411">
        <f t="shared" si="7"/>
        <v>108</v>
      </c>
      <c r="I196" s="411">
        <f t="shared" si="7"/>
        <v>14</v>
      </c>
      <c r="J196" s="411">
        <f t="shared" si="7"/>
        <v>1</v>
      </c>
      <c r="K196" s="411">
        <f t="shared" ref="K196" si="8">SUM(K176:K195)</f>
        <v>195</v>
      </c>
      <c r="L196" s="411">
        <f t="shared" ref="L196:R196" si="9">SUM(L176:L189)+L193+L194+L195</f>
        <v>14</v>
      </c>
      <c r="M196" s="411">
        <f t="shared" si="9"/>
        <v>276</v>
      </c>
      <c r="N196" s="411">
        <f t="shared" si="9"/>
        <v>0</v>
      </c>
      <c r="O196" s="411">
        <f t="shared" si="9"/>
        <v>6</v>
      </c>
      <c r="P196" s="411">
        <f t="shared" si="9"/>
        <v>0</v>
      </c>
      <c r="Q196" s="411">
        <f t="shared" si="9"/>
        <v>0</v>
      </c>
      <c r="R196" s="411">
        <f t="shared" si="9"/>
        <v>0</v>
      </c>
      <c r="S196" s="411">
        <f>SUM(S176:S189)+S193+S194</f>
        <v>643</v>
      </c>
      <c r="T196" s="411">
        <f>SUM(T176:T189)+T193+T194</f>
        <v>107</v>
      </c>
      <c r="U196" s="411">
        <f>SUM(U195)</f>
        <v>4</v>
      </c>
      <c r="V196" s="411">
        <f>SUM(V176:V189)+V193+V194+V195</f>
        <v>182716090</v>
      </c>
    </row>
    <row r="197" spans="1:28" ht="14.25" customHeight="1" x14ac:dyDescent="0.2">
      <c r="A197" s="668" t="s">
        <v>291</v>
      </c>
      <c r="B197" s="668"/>
      <c r="C197" s="668"/>
      <c r="D197" s="668"/>
      <c r="E197" s="668"/>
      <c r="F197" s="668"/>
    </row>
    <row r="198" spans="1:28" ht="51" x14ac:dyDescent="0.2">
      <c r="A198" s="575" t="s">
        <v>292</v>
      </c>
      <c r="B198" s="650"/>
      <c r="C198" s="581" t="s">
        <v>157</v>
      </c>
      <c r="D198" s="581" t="s">
        <v>293</v>
      </c>
      <c r="E198" s="621" t="s">
        <v>294</v>
      </c>
      <c r="F198" s="621" t="s">
        <v>295</v>
      </c>
      <c r="G198" s="541" t="s">
        <v>296</v>
      </c>
      <c r="H198" s="541" t="s">
        <v>297</v>
      </c>
      <c r="I198" s="541" t="s">
        <v>298</v>
      </c>
      <c r="J198" s="546" t="s">
        <v>298</v>
      </c>
    </row>
    <row r="199" spans="1:28" ht="25.5" x14ac:dyDescent="0.2">
      <c r="A199" s="579"/>
      <c r="B199" s="652"/>
      <c r="C199" s="583"/>
      <c r="D199" s="583"/>
      <c r="E199" s="623"/>
      <c r="F199" s="623"/>
      <c r="G199" s="412" t="s">
        <v>294</v>
      </c>
      <c r="H199" s="412" t="s">
        <v>295</v>
      </c>
      <c r="I199" s="412" t="s">
        <v>294</v>
      </c>
      <c r="J199" s="413" t="s">
        <v>295</v>
      </c>
      <c r="S199" s="3"/>
      <c r="T199" s="3"/>
      <c r="U199" s="3"/>
      <c r="V199" s="3"/>
    </row>
    <row r="200" spans="1:28" x14ac:dyDescent="0.2">
      <c r="A200" s="640" t="s">
        <v>299</v>
      </c>
      <c r="B200" s="664"/>
      <c r="C200" s="269">
        <f>SUM(E200:F200)</f>
        <v>362</v>
      </c>
      <c r="D200" s="414">
        <v>204</v>
      </c>
      <c r="E200" s="415">
        <f>SUM([5]B!P1412,[5]B!P1547,[5]B!P1728,[5]B!P1792,[5]B!P1866,[5]B!P1909,[5]B!P2057,[5]B!P2067,[5]B!P2167,[5]B!P2169,[5]B!P2392,[5]B!P2397,[5]B!P2438,[5]B!P2561,[5]B!P2600,[5]B!P2640,[5]B!P2655,[5]B!P2882,[5]B!P2894,[5]B!P3094)</f>
        <v>48</v>
      </c>
      <c r="F200" s="416">
        <f>SUM([5]B!Q1412,[5]B!Q1547,[5]B!Q1728,[5]B!Q1792,[5]B!Q1866,[5]B!Q1909,[5]B!Q2057,[5]B!Q2067,[5]B!Q2167,[5]B!Q2169,[5]B!Q2392,[5]B!Q2397,[5]B!Q2438,[5]B!Q2561,[5]B!Q2600,[5]B!Q2640,[5]B!Q2655,[5]B!Q2882,[5]B!Q2894,[5]B!Q3094)</f>
        <v>314</v>
      </c>
      <c r="G200" s="414"/>
      <c r="H200" s="417"/>
      <c r="I200" s="417"/>
      <c r="J200" s="418"/>
      <c r="K200" s="270" t="str">
        <f>AA200</f>
        <v/>
      </c>
      <c r="AA200" s="271" t="str">
        <f>IF(C200&lt;D200,"Beneficiarios MAI no puede ser mayor al TOTAL","")</f>
        <v/>
      </c>
      <c r="AB200" s="271">
        <f>IF(C200&lt;D200,1,0)</f>
        <v>0</v>
      </c>
    </row>
    <row r="201" spans="1:28" x14ac:dyDescent="0.2">
      <c r="A201" s="689" t="s">
        <v>300</v>
      </c>
      <c r="B201" s="690"/>
      <c r="C201" s="272">
        <f>SUM(E201:F201)</f>
        <v>201</v>
      </c>
      <c r="D201" s="419">
        <v>164</v>
      </c>
      <c r="E201" s="420">
        <f>SUM([5]B!S1412,[5]B!S1547,[5]B!S1728,[5]B!S1792,[5]B!S1866,[5]B!S1909,[5]B!S2057,[5]B!S2067,[5]B!S2167,[5]B!S2169,[5]B!S2392,[5]B!S2397,[5]B!S2438,[5]B!S2561,[5]B!S2600,[5]B!S2640,[5]B!S2655,[5]B!S2882,[5]B!S2894,[5]B!S3094)</f>
        <v>34</v>
      </c>
      <c r="F201" s="421">
        <f>SUM([5]B!T1412,[5]B!T1547,[5]B!T1728,[5]B!T1792,[5]B!T1866,[5]B!T1909,[5]B!T2057,[5]B!T2067,[5]B!T2167,[5]B!T2169,[5]B!T2392,[5]B!T2397,[5]B!T2438,[5]B!T2561,[5]B!T2600,[5]B!T2640,[5]B!T2655,[5]B!T2882,[5]B!T2894,[5]B!T3094)</f>
        <v>167</v>
      </c>
      <c r="G201" s="419"/>
      <c r="H201" s="422"/>
      <c r="I201" s="422"/>
      <c r="J201" s="422"/>
      <c r="K201" s="270" t="str">
        <f>AA201</f>
        <v/>
      </c>
      <c r="S201" s="3"/>
      <c r="T201" s="3"/>
      <c r="V201" s="3"/>
      <c r="AA201" s="271" t="str">
        <f>IF(C201&lt;D201,"Beneficiarios MAI no puede ser mayor al TOTAL","")</f>
        <v/>
      </c>
      <c r="AB201" s="271">
        <f>IF(C201&lt;D201,1,0)</f>
        <v>0</v>
      </c>
    </row>
    <row r="202" spans="1:28" x14ac:dyDescent="0.2">
      <c r="A202" s="691" t="s">
        <v>301</v>
      </c>
      <c r="B202" s="273" t="s">
        <v>302</v>
      </c>
      <c r="C202" s="274">
        <f>SUM(E202:F202)</f>
        <v>179</v>
      </c>
      <c r="D202" s="423">
        <v>164</v>
      </c>
      <c r="E202" s="424">
        <f>SUM([5]B!Y1412,[5]B!Y1547,[5]B!Y1728,[5]B!Y1792,[5]B!Y1866,[5]B!Y1909,[5]B!Y2057,[5]B!Y2067,[5]B!Y2167,[5]B!Y2169,[5]B!Y2392,[5]B!Y2397,[5]B!Y2438,[5]B!Y2561,[5]B!Y2600,[5]B!Y2640,[5]B!Y2655,[5]B!Y2882,[5]B!Y2894,[5]B!Y3094)</f>
        <v>3</v>
      </c>
      <c r="F202" s="424">
        <f>SUM([5]B!Z1412,[5]B!Z1547,[5]B!Z1728,[5]B!Z1792,[5]B!Z1866,[5]B!Z1909,[5]B!Z2057,[5]B!Z2067,[5]B!Z2167,[5]B!Z2169,[5]B!Z2392,[5]B!Z2397,[5]B!Z2438,[5]B!Z2561,[5]B!Z2600,[5]B!Z2640,[5]B!Z2655,[5]B!Z2882,[5]B!Z2894,[5]B!Z3094)</f>
        <v>176</v>
      </c>
      <c r="G202" s="414"/>
      <c r="H202" s="417"/>
      <c r="I202" s="417"/>
      <c r="J202" s="417"/>
      <c r="K202" s="270" t="str">
        <f>AA202</f>
        <v/>
      </c>
      <c r="AA202" s="271" t="str">
        <f>IF(C202&lt;D202,"Beneficiarios MAI no puede ser mayor al TOTAL","")</f>
        <v/>
      </c>
      <c r="AB202" s="271">
        <f>IF(C202&lt;D202,1,0)</f>
        <v>0</v>
      </c>
    </row>
    <row r="203" spans="1:28" x14ac:dyDescent="0.2">
      <c r="A203" s="692"/>
      <c r="B203" s="275" t="s">
        <v>303</v>
      </c>
      <c r="C203" s="272">
        <f>SUM(E203:F203)</f>
        <v>0</v>
      </c>
      <c r="D203" s="425"/>
      <c r="E203" s="426">
        <f>SUM([5]B!V1412,[5]B!V1547,[5]B!V1728,[5]B!V1792,[5]B!V1866,[5]B!V1909,[5]B!V2057,[5]B!V2067,[5]B!V2167,[5]B!V2169,[5]B!V2392,[5]B!V2397,[5]B!V2438,[5]B!V2561,[5]B!V2600,[5]B!V2640,[5]B!V2655,[5]B!V2882,[5]B!V2894,[5]B!V3094)</f>
        <v>0</v>
      </c>
      <c r="F203" s="426">
        <f>SUM([5]B!W1412,[5]B!W1547,[5]B!W1728,[5]B!W1792,[5]B!W1866,[5]B!W1909,[5]B!W2057,[5]B!W2067,[5]B!W2167,[5]B!W2169,[5]B!W2392,[5]B!W2397,[5]B!W2438,[5]B!W2561,[5]B!W2600,[5]B!W2640,[5]B!W2655,[5]B!W2882,[5]B!W2894,[5]B!W3094)</f>
        <v>0</v>
      </c>
      <c r="G203" s="425"/>
      <c r="H203" s="427"/>
      <c r="I203" s="427"/>
      <c r="J203" s="427"/>
      <c r="K203" s="270" t="str">
        <f>AA203</f>
        <v/>
      </c>
      <c r="AA203" s="271" t="str">
        <f>IF(C203&lt;D203,"Beneficiarios MAI no puede ser mayor al TOTAL","")</f>
        <v/>
      </c>
      <c r="AB203" s="271">
        <f>IF(C203&lt;D203,1,0)</f>
        <v>0</v>
      </c>
    </row>
    <row r="204" spans="1:28" ht="14.25" customHeight="1" x14ac:dyDescent="0.2">
      <c r="A204" s="668" t="s">
        <v>304</v>
      </c>
      <c r="B204" s="668"/>
      <c r="C204" s="535"/>
      <c r="D204" s="535"/>
      <c r="E204" s="2"/>
      <c r="F204" s="2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</row>
    <row r="205" spans="1:28" ht="14.25" customHeight="1" x14ac:dyDescent="0.2">
      <c r="A205" s="693" t="s">
        <v>305</v>
      </c>
      <c r="B205" s="694"/>
      <c r="C205" s="581" t="s">
        <v>5</v>
      </c>
      <c r="D205" s="599" t="s">
        <v>6</v>
      </c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105"/>
    </row>
    <row r="206" spans="1:28" x14ac:dyDescent="0.2">
      <c r="A206" s="695"/>
      <c r="B206" s="696"/>
      <c r="C206" s="583"/>
      <c r="D206" s="600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105"/>
    </row>
    <row r="207" spans="1:28" x14ac:dyDescent="0.2">
      <c r="A207" s="679" t="s">
        <v>306</v>
      </c>
      <c r="B207" s="680"/>
      <c r="C207" s="277">
        <f>[5]B!C2886</f>
        <v>2</v>
      </c>
      <c r="D207" s="278">
        <f>[5]B!I2886</f>
        <v>2</v>
      </c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105"/>
      <c r="U207" s="105"/>
    </row>
    <row r="208" spans="1:28" x14ac:dyDescent="0.2">
      <c r="A208" s="681" t="s">
        <v>307</v>
      </c>
      <c r="B208" s="681"/>
      <c r="C208" s="279">
        <f>SUM([5]B!C2885+[5]B!C2887)</f>
        <v>3</v>
      </c>
      <c r="D208" s="280">
        <f>[5]B!I2885+[5]B!I2887</f>
        <v>3</v>
      </c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105"/>
    </row>
    <row r="209" spans="1:22" ht="14.25" customHeight="1" x14ac:dyDescent="0.2">
      <c r="A209" s="682" t="s">
        <v>308</v>
      </c>
      <c r="B209" s="682"/>
      <c r="C209" s="534"/>
      <c r="D209" s="428"/>
      <c r="E209" s="428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105"/>
      <c r="S209" s="383"/>
      <c r="T209" s="383"/>
    </row>
    <row r="210" spans="1:22" ht="14.25" customHeight="1" x14ac:dyDescent="0.2">
      <c r="A210" s="683" t="s">
        <v>226</v>
      </c>
      <c r="B210" s="684"/>
      <c r="C210" s="581" t="s">
        <v>157</v>
      </c>
      <c r="D210" s="613" t="s">
        <v>227</v>
      </c>
      <c r="E210" s="614"/>
      <c r="F210" s="614"/>
      <c r="G210" s="614"/>
      <c r="H210" s="615" t="s">
        <v>169</v>
      </c>
      <c r="I210" s="616"/>
      <c r="J210" s="617"/>
      <c r="K210" s="697" t="s">
        <v>170</v>
      </c>
      <c r="L210" s="633"/>
      <c r="M210" s="633"/>
      <c r="N210" s="621" t="s">
        <v>171</v>
      </c>
      <c r="O210" s="750" t="s">
        <v>172</v>
      </c>
      <c r="P210" s="751"/>
      <c r="Q210" s="593" t="s">
        <v>173</v>
      </c>
    </row>
    <row r="211" spans="1:22" s="123" customFormat="1" ht="14.25" customHeight="1" x14ac:dyDescent="0.2">
      <c r="A211" s="685"/>
      <c r="B211" s="686"/>
      <c r="C211" s="582"/>
      <c r="D211" s="644" t="s">
        <v>175</v>
      </c>
      <c r="E211" s="639" t="s">
        <v>176</v>
      </c>
      <c r="F211" s="639"/>
      <c r="G211" s="603" t="s">
        <v>236</v>
      </c>
      <c r="H211" s="605" t="s">
        <v>178</v>
      </c>
      <c r="I211" s="607" t="s">
        <v>179</v>
      </c>
      <c r="J211" s="609" t="s">
        <v>180</v>
      </c>
      <c r="K211" s="611" t="s">
        <v>309</v>
      </c>
      <c r="L211" s="612" t="s">
        <v>182</v>
      </c>
      <c r="M211" s="626" t="s">
        <v>183</v>
      </c>
      <c r="N211" s="622"/>
      <c r="O211" s="752" t="s">
        <v>184</v>
      </c>
      <c r="P211" s="753" t="s">
        <v>185</v>
      </c>
      <c r="Q211" s="594"/>
      <c r="S211" s="5"/>
      <c r="T211" s="5"/>
      <c r="U211" s="5"/>
      <c r="V211" s="5"/>
    </row>
    <row r="212" spans="1:22" s="123" customFormat="1" x14ac:dyDescent="0.2">
      <c r="A212" s="687"/>
      <c r="B212" s="688"/>
      <c r="C212" s="583"/>
      <c r="D212" s="645"/>
      <c r="E212" s="492" t="s">
        <v>186</v>
      </c>
      <c r="F212" s="456" t="s">
        <v>187</v>
      </c>
      <c r="G212" s="604"/>
      <c r="H212" s="606"/>
      <c r="I212" s="608"/>
      <c r="J212" s="610"/>
      <c r="K212" s="611"/>
      <c r="L212" s="612"/>
      <c r="M212" s="626"/>
      <c r="N212" s="623"/>
      <c r="O212" s="752"/>
      <c r="P212" s="753"/>
      <c r="Q212" s="595"/>
      <c r="S212" s="5"/>
      <c r="T212" s="5"/>
      <c r="U212" s="5"/>
      <c r="V212" s="5"/>
    </row>
    <row r="213" spans="1:22" x14ac:dyDescent="0.2">
      <c r="A213" s="698" t="s">
        <v>310</v>
      </c>
      <c r="B213" s="699"/>
      <c r="C213" s="283">
        <f>+[5]B!C1330</f>
        <v>35</v>
      </c>
      <c r="D213" s="284">
        <f>+[5]B!D1330</f>
        <v>35</v>
      </c>
      <c r="E213" s="284">
        <f>+[5]B!E1330</f>
        <v>35</v>
      </c>
      <c r="F213" s="284">
        <f>+[5]B!F1330</f>
        <v>0</v>
      </c>
      <c r="G213" s="284">
        <f>+[5]B!G1330</f>
        <v>0</v>
      </c>
      <c r="H213" s="284">
        <f>+[5]B!AA1330</f>
        <v>24</v>
      </c>
      <c r="I213" s="284">
        <f>+[5]B!AB1330</f>
        <v>11</v>
      </c>
      <c r="J213" s="284">
        <f>+[5]B!AC1330</f>
        <v>0</v>
      </c>
      <c r="K213" s="284">
        <f>+[5]B!AD1330</f>
        <v>0</v>
      </c>
      <c r="L213" s="284">
        <f>+[5]B!AE1330</f>
        <v>0</v>
      </c>
      <c r="M213" s="284">
        <f>+[5]B!AF1330</f>
        <v>0</v>
      </c>
      <c r="N213" s="284">
        <f>+[5]B!AG1330</f>
        <v>0</v>
      </c>
      <c r="O213" s="284">
        <f>+[5]B!AH1330</f>
        <v>0</v>
      </c>
      <c r="P213" s="284">
        <f>+[5]B!AI1330</f>
        <v>3</v>
      </c>
      <c r="Q213" s="284">
        <f>+[5]B!AJ1330</f>
        <v>0</v>
      </c>
      <c r="U213" s="123"/>
      <c r="V213" s="123"/>
    </row>
    <row r="214" spans="1:22" x14ac:dyDescent="0.2">
      <c r="A214" s="700" t="s">
        <v>311</v>
      </c>
      <c r="B214" s="701"/>
      <c r="C214" s="285">
        <f>+[5]B!C1461</f>
        <v>742</v>
      </c>
      <c r="D214" s="286">
        <f>+[5]B!D1461</f>
        <v>742</v>
      </c>
      <c r="E214" s="286">
        <f>+[5]B!E1461</f>
        <v>741</v>
      </c>
      <c r="F214" s="286">
        <f>+[5]B!F1461</f>
        <v>1</v>
      </c>
      <c r="G214" s="286">
        <f>+[5]B!G1461</f>
        <v>0</v>
      </c>
      <c r="H214" s="429">
        <f>+[5]B!AA1461</f>
        <v>18</v>
      </c>
      <c r="I214" s="429">
        <f>+[5]B!AB1461</f>
        <v>724</v>
      </c>
      <c r="J214" s="429">
        <f>+[5]B!AC1461</f>
        <v>0</v>
      </c>
      <c r="K214" s="429">
        <f>+[5]B!AD1461</f>
        <v>0</v>
      </c>
      <c r="L214" s="429">
        <f>+[5]B!AE1461</f>
        <v>0</v>
      </c>
      <c r="M214" s="429">
        <f>+[5]B!AF1461</f>
        <v>0</v>
      </c>
      <c r="N214" s="429">
        <f>+[5]B!AG1461</f>
        <v>0</v>
      </c>
      <c r="O214" s="429">
        <f>+[5]B!AH1461</f>
        <v>0</v>
      </c>
      <c r="P214" s="429">
        <f>+[5]B!AI1461</f>
        <v>38</v>
      </c>
      <c r="Q214" s="430">
        <f>+[5]B!AJ1461</f>
        <v>0</v>
      </c>
    </row>
    <row r="215" spans="1:22" x14ac:dyDescent="0.2">
      <c r="A215" s="700" t="s">
        <v>312</v>
      </c>
      <c r="B215" s="701"/>
      <c r="C215" s="285">
        <f>+[5]B!C1618</f>
        <v>1470</v>
      </c>
      <c r="D215" s="286">
        <f>+[5]B!D1618</f>
        <v>1470</v>
      </c>
      <c r="E215" s="286">
        <f>+[5]B!E1618</f>
        <v>1469</v>
      </c>
      <c r="F215" s="286">
        <f>+[5]B!F1618</f>
        <v>1</v>
      </c>
      <c r="G215" s="286">
        <f>+[5]B!G1618</f>
        <v>0</v>
      </c>
      <c r="H215" s="429">
        <f>+[5]B!AA1618</f>
        <v>1020</v>
      </c>
      <c r="I215" s="429">
        <f>+[5]B!AB1618</f>
        <v>449</v>
      </c>
      <c r="J215" s="429">
        <f>+[5]B!AC1618</f>
        <v>1</v>
      </c>
      <c r="K215" s="429">
        <f>+[5]B!AD1618</f>
        <v>0</v>
      </c>
      <c r="L215" s="429">
        <f>+[5]B!AE1618</f>
        <v>1</v>
      </c>
      <c r="M215" s="429">
        <f>+[5]B!AF1618</f>
        <v>0</v>
      </c>
      <c r="N215" s="429">
        <f>+[5]B!AG1618</f>
        <v>0</v>
      </c>
      <c r="O215" s="429">
        <f>+[5]B!AH1618</f>
        <v>0</v>
      </c>
      <c r="P215" s="429">
        <f>+[5]B!AI1618</f>
        <v>0</v>
      </c>
      <c r="Q215" s="430">
        <f>+[5]B!AJ1618</f>
        <v>0</v>
      </c>
    </row>
    <row r="216" spans="1:22" x14ac:dyDescent="0.2">
      <c r="A216" s="700" t="s">
        <v>313</v>
      </c>
      <c r="B216" s="701"/>
      <c r="C216" s="285">
        <f>[5]B!C1730</f>
        <v>6</v>
      </c>
      <c r="D216" s="286">
        <f>[5]B!D1730</f>
        <v>6</v>
      </c>
      <c r="E216" s="286">
        <f>[5]B!E1730</f>
        <v>6</v>
      </c>
      <c r="F216" s="286">
        <f>[5]B!F1730</f>
        <v>0</v>
      </c>
      <c r="G216" s="286">
        <f>[5]B!G1730</f>
        <v>0</v>
      </c>
      <c r="H216" s="429">
        <f>[5]B!AA1730</f>
        <v>0</v>
      </c>
      <c r="I216" s="429">
        <f>[5]B!AB1730</f>
        <v>6</v>
      </c>
      <c r="J216" s="429">
        <f>[5]B!AC1730</f>
        <v>0</v>
      </c>
      <c r="K216" s="429">
        <f>[5]B!AD1730</f>
        <v>0</v>
      </c>
      <c r="L216" s="429">
        <f>[5]B!AE1730</f>
        <v>0</v>
      </c>
      <c r="M216" s="429">
        <f>[5]B!AF1730</f>
        <v>0</v>
      </c>
      <c r="N216" s="429">
        <f>[5]B!AG1730</f>
        <v>0</v>
      </c>
      <c r="O216" s="429">
        <f>[5]B!AH1730</f>
        <v>0</v>
      </c>
      <c r="P216" s="429">
        <f>[5]B!AI1730</f>
        <v>0</v>
      </c>
      <c r="Q216" s="430">
        <f>[5]B!AJ1730</f>
        <v>0</v>
      </c>
    </row>
    <row r="217" spans="1:22" x14ac:dyDescent="0.2">
      <c r="A217" s="700" t="s">
        <v>314</v>
      </c>
      <c r="B217" s="701"/>
      <c r="C217" s="285">
        <f>[5]B!C1883</f>
        <v>12</v>
      </c>
      <c r="D217" s="286">
        <f>[5]B!D1883</f>
        <v>12</v>
      </c>
      <c r="E217" s="286">
        <f>[5]B!E1883</f>
        <v>12</v>
      </c>
      <c r="F217" s="286">
        <f>[5]B!F1883</f>
        <v>0</v>
      </c>
      <c r="G217" s="286">
        <f>[5]B!G1883</f>
        <v>0</v>
      </c>
      <c r="H217" s="429">
        <f>[5]B!AA1883</f>
        <v>0</v>
      </c>
      <c r="I217" s="429">
        <f>[5]B!AB1883</f>
        <v>12</v>
      </c>
      <c r="J217" s="429">
        <f>[5]B!AC1883</f>
        <v>0</v>
      </c>
      <c r="K217" s="429">
        <f>[5]B!AD1883</f>
        <v>0</v>
      </c>
      <c r="L217" s="429">
        <f>[5]B!AE1883</f>
        <v>0</v>
      </c>
      <c r="M217" s="429">
        <f>[5]B!AF1883</f>
        <v>0</v>
      </c>
      <c r="N217" s="429">
        <f>[5]B!AG1883</f>
        <v>0</v>
      </c>
      <c r="O217" s="429">
        <f>[5]B!AH1883</f>
        <v>0</v>
      </c>
      <c r="P217" s="429">
        <f>[5]B!AI1883</f>
        <v>0</v>
      </c>
      <c r="Q217" s="430">
        <f>[5]B!AJ1883</f>
        <v>0</v>
      </c>
    </row>
    <row r="218" spans="1:22" x14ac:dyDescent="0.2">
      <c r="A218" s="700" t="s">
        <v>315</v>
      </c>
      <c r="B218" s="701"/>
      <c r="C218" s="285">
        <f>+[5]B!C1983</f>
        <v>1215</v>
      </c>
      <c r="D218" s="286">
        <f>+[5]B!D1983</f>
        <v>1197</v>
      </c>
      <c r="E218" s="286">
        <f>+[5]B!E1983</f>
        <v>1194</v>
      </c>
      <c r="F218" s="286">
        <f>+[5]B!F1983</f>
        <v>3</v>
      </c>
      <c r="G218" s="286">
        <f>+[5]B!G1983</f>
        <v>18</v>
      </c>
      <c r="H218" s="429">
        <f>+[5]B!AA1983</f>
        <v>376</v>
      </c>
      <c r="I218" s="429">
        <f>+[5]B!AB1983</f>
        <v>550</v>
      </c>
      <c r="J218" s="429">
        <f>+[5]B!AC1983</f>
        <v>289</v>
      </c>
      <c r="K218" s="429">
        <f>+[5]B!AD1983</f>
        <v>33</v>
      </c>
      <c r="L218" s="429">
        <f>+[5]B!AE1983</f>
        <v>21</v>
      </c>
      <c r="M218" s="429">
        <f>+[5]B!AF1983</f>
        <v>0</v>
      </c>
      <c r="N218" s="429">
        <f>+[5]B!AG1983</f>
        <v>0</v>
      </c>
      <c r="O218" s="429">
        <f>+[5]B!AH1983</f>
        <v>0</v>
      </c>
      <c r="P218" s="429">
        <f>+[5]B!AI1983</f>
        <v>0</v>
      </c>
      <c r="Q218" s="430">
        <f>+[5]B!AJ1983</f>
        <v>0</v>
      </c>
    </row>
    <row r="219" spans="1:22" x14ac:dyDescent="0.2">
      <c r="A219" s="700" t="s">
        <v>316</v>
      </c>
      <c r="B219" s="701"/>
      <c r="C219" s="285">
        <f>+[5]B!C2212</f>
        <v>26332</v>
      </c>
      <c r="D219" s="286">
        <f>+[5]B!D2212</f>
        <v>26274</v>
      </c>
      <c r="E219" s="286">
        <f>+[5]B!E2212</f>
        <v>25799</v>
      </c>
      <c r="F219" s="286">
        <f>+[5]B!F2212</f>
        <v>475</v>
      </c>
      <c r="G219" s="286">
        <f>+[5]B!G2212</f>
        <v>58</v>
      </c>
      <c r="H219" s="429">
        <f>+[5]B!AA2212</f>
        <v>25330</v>
      </c>
      <c r="I219" s="429">
        <f>+[5]B!AB2212</f>
        <v>15</v>
      </c>
      <c r="J219" s="429">
        <f>+[5]B!AC2212</f>
        <v>987</v>
      </c>
      <c r="K219" s="429">
        <f>+[5]B!AD2212</f>
        <v>0</v>
      </c>
      <c r="L219" s="429">
        <f>+[5]B!AE2212</f>
        <v>0</v>
      </c>
      <c r="M219" s="429">
        <f>+[5]B!AF2212</f>
        <v>0</v>
      </c>
      <c r="N219" s="429">
        <f>+[5]B!AG2212</f>
        <v>0</v>
      </c>
      <c r="O219" s="429">
        <f>+[5]B!AH2212</f>
        <v>0</v>
      </c>
      <c r="P219" s="429">
        <f>+[5]B!AI2212</f>
        <v>0</v>
      </c>
      <c r="Q219" s="430">
        <f>+[5]B!AJ2212</f>
        <v>0</v>
      </c>
    </row>
    <row r="220" spans="1:22" x14ac:dyDescent="0.2">
      <c r="A220" s="700" t="s">
        <v>317</v>
      </c>
      <c r="B220" s="701"/>
      <c r="C220" s="285">
        <f>+[5]B!C2282</f>
        <v>313</v>
      </c>
      <c r="D220" s="286">
        <f>+[5]B!D2282</f>
        <v>312</v>
      </c>
      <c r="E220" s="286">
        <f>+[5]B!E2282</f>
        <v>312</v>
      </c>
      <c r="F220" s="286">
        <f>+[5]B!F2282</f>
        <v>0</v>
      </c>
      <c r="G220" s="286">
        <f>+[5]B!G2282</f>
        <v>1</v>
      </c>
      <c r="H220" s="429">
        <f>+[5]B!AA2282</f>
        <v>189</v>
      </c>
      <c r="I220" s="429">
        <f>+[5]B!AB2282</f>
        <v>105</v>
      </c>
      <c r="J220" s="429">
        <f>+[5]B!AC2282</f>
        <v>19</v>
      </c>
      <c r="K220" s="429">
        <f>+[5]B!AD2282</f>
        <v>133</v>
      </c>
      <c r="L220" s="429">
        <f>+[5]B!AE2282</f>
        <v>86</v>
      </c>
      <c r="M220" s="429">
        <f>+[5]B!AF2282</f>
        <v>0</v>
      </c>
      <c r="N220" s="429">
        <f>+[5]B!AG2282</f>
        <v>0</v>
      </c>
      <c r="O220" s="429">
        <f>+[5]B!AH2282</f>
        <v>0</v>
      </c>
      <c r="P220" s="429">
        <f>+[5]B!AI2282</f>
        <v>0</v>
      </c>
      <c r="Q220" s="430">
        <f>+[5]B!AJ2282</f>
        <v>0</v>
      </c>
    </row>
    <row r="221" spans="1:22" x14ac:dyDescent="0.2">
      <c r="A221" s="700" t="s">
        <v>318</v>
      </c>
      <c r="B221" s="701"/>
      <c r="C221" s="285">
        <f>+[5]B!C2467</f>
        <v>572</v>
      </c>
      <c r="D221" s="286">
        <f>+[5]B!D2467</f>
        <v>560</v>
      </c>
      <c r="E221" s="286">
        <f>+[5]B!E2467</f>
        <v>489</v>
      </c>
      <c r="F221" s="286">
        <f>+[5]B!F2467</f>
        <v>71</v>
      </c>
      <c r="G221" s="286">
        <f>+[5]B!G2467</f>
        <v>12</v>
      </c>
      <c r="H221" s="429">
        <f>+[5]B!AA2467</f>
        <v>406</v>
      </c>
      <c r="I221" s="429">
        <f>+[5]B!AB2467</f>
        <v>14</v>
      </c>
      <c r="J221" s="429">
        <f>+[5]B!AC2467</f>
        <v>152</v>
      </c>
      <c r="K221" s="429">
        <f>+[5]B!AD2467</f>
        <v>0</v>
      </c>
      <c r="L221" s="429">
        <f>+[5]B!AE2467</f>
        <v>0</v>
      </c>
      <c r="M221" s="429">
        <f>+[5]B!AF2467</f>
        <v>0</v>
      </c>
      <c r="N221" s="429">
        <f>+[5]B!AG2467</f>
        <v>0</v>
      </c>
      <c r="O221" s="429">
        <f>+[5]B!AH2467</f>
        <v>0</v>
      </c>
      <c r="P221" s="429">
        <f>+[5]B!AI2467</f>
        <v>0</v>
      </c>
      <c r="Q221" s="430">
        <f>+[5]B!AJ2467</f>
        <v>0</v>
      </c>
    </row>
    <row r="222" spans="1:22" ht="14.25" customHeight="1" x14ac:dyDescent="0.2">
      <c r="A222" s="700" t="s">
        <v>319</v>
      </c>
      <c r="B222" s="701"/>
      <c r="C222" s="285">
        <f>SUM([5]B!C2642:C2644)+[5]B!C2593</f>
        <v>1455</v>
      </c>
      <c r="D222" s="286">
        <f>+[5]B!D2593</f>
        <v>1429</v>
      </c>
      <c r="E222" s="286">
        <f>+[5]B!E2593</f>
        <v>1262</v>
      </c>
      <c r="F222" s="286">
        <f>+[5]B!F2593</f>
        <v>167</v>
      </c>
      <c r="G222" s="286">
        <f>+[5]B!G2593</f>
        <v>4</v>
      </c>
      <c r="H222" s="429">
        <f>+[5]B!AA2593</f>
        <v>1142</v>
      </c>
      <c r="I222" s="429">
        <f>+[5]B!AB2593</f>
        <v>239</v>
      </c>
      <c r="J222" s="429">
        <f>+[5]B!AC2593</f>
        <v>52</v>
      </c>
      <c r="K222" s="429">
        <f>+[5]B!AD2593</f>
        <v>1</v>
      </c>
      <c r="L222" s="429">
        <f>+[5]B!AE2593</f>
        <v>0</v>
      </c>
      <c r="M222" s="429">
        <f>+[5]B!AF2593</f>
        <v>0</v>
      </c>
      <c r="N222" s="429">
        <f>+[5]B!AG2593</f>
        <v>0</v>
      </c>
      <c r="O222" s="429">
        <f>+[5]B!AH2593</f>
        <v>0</v>
      </c>
      <c r="P222" s="429">
        <f>+[5]B!AI2593</f>
        <v>0</v>
      </c>
      <c r="Q222" s="430">
        <f>+[5]B!AJ2593</f>
        <v>0</v>
      </c>
    </row>
    <row r="223" spans="1:22" x14ac:dyDescent="0.2">
      <c r="A223" s="700" t="s">
        <v>320</v>
      </c>
      <c r="B223" s="701"/>
      <c r="C223" s="285">
        <f>+[5]B!C2674</f>
        <v>307</v>
      </c>
      <c r="D223" s="286">
        <f>+[5]B!D2674</f>
        <v>304</v>
      </c>
      <c r="E223" s="286">
        <f>+[5]B!E2674</f>
        <v>304</v>
      </c>
      <c r="F223" s="286">
        <f>+[5]B!F2674</f>
        <v>0</v>
      </c>
      <c r="G223" s="286">
        <f>+[5]B!G2674</f>
        <v>3</v>
      </c>
      <c r="H223" s="429">
        <f>+[5]B!AA2674</f>
        <v>1</v>
      </c>
      <c r="I223" s="429">
        <f>+[5]B!AB2674</f>
        <v>279</v>
      </c>
      <c r="J223" s="429">
        <f>+[5]B!AC2674</f>
        <v>27</v>
      </c>
      <c r="K223" s="429">
        <f>+[5]B!AD2674</f>
        <v>0</v>
      </c>
      <c r="L223" s="429">
        <f>+[5]B!AE2674</f>
        <v>0</v>
      </c>
      <c r="M223" s="429">
        <f>+[5]B!AF2674</f>
        <v>0</v>
      </c>
      <c r="N223" s="429">
        <f>+[5]B!AG2674</f>
        <v>0</v>
      </c>
      <c r="O223" s="429">
        <f>+[5]B!AH2674</f>
        <v>0</v>
      </c>
      <c r="P223" s="429">
        <f>+[5]B!AI2674</f>
        <v>0</v>
      </c>
      <c r="Q223" s="430">
        <f>+[5]B!AJ2674</f>
        <v>0</v>
      </c>
    </row>
    <row r="224" spans="1:22" x14ac:dyDescent="0.2">
      <c r="A224" s="708" t="s">
        <v>321</v>
      </c>
      <c r="B224" s="709"/>
      <c r="C224" s="287">
        <f>+[5]B!C1178</f>
        <v>15025</v>
      </c>
      <c r="D224" s="288">
        <f>+[5]B!D1178</f>
        <v>15025</v>
      </c>
      <c r="E224" s="288">
        <f>+[5]B!E1178</f>
        <v>15025</v>
      </c>
      <c r="F224" s="288">
        <f>+[5]B!F1178</f>
        <v>0</v>
      </c>
      <c r="G224" s="288">
        <f>+[5]B!G1178</f>
        <v>0</v>
      </c>
      <c r="H224" s="420">
        <f>+[5]B!AA1178</f>
        <v>11345</v>
      </c>
      <c r="I224" s="420">
        <f>+[5]B!AB1178</f>
        <v>3680</v>
      </c>
      <c r="J224" s="420">
        <f>+[5]B!AC1178</f>
        <v>0</v>
      </c>
      <c r="K224" s="420">
        <f>+[5]B!AD1178</f>
        <v>0</v>
      </c>
      <c r="L224" s="420">
        <f>+[5]B!AE1178</f>
        <v>0</v>
      </c>
      <c r="M224" s="420">
        <f>+[5]B!AF1178</f>
        <v>0</v>
      </c>
      <c r="N224" s="420">
        <f>+[5]B!AG1178</f>
        <v>0</v>
      </c>
      <c r="O224" s="420">
        <f>+[5]B!AH1178</f>
        <v>0</v>
      </c>
      <c r="P224" s="420">
        <f>+[5]B!AI1178</f>
        <v>0</v>
      </c>
      <c r="Q224" s="421">
        <f>+[5]B!AJ1178</f>
        <v>0</v>
      </c>
    </row>
    <row r="225" spans="1:23" x14ac:dyDescent="0.2">
      <c r="A225" s="702" t="s">
        <v>322</v>
      </c>
      <c r="B225" s="703"/>
      <c r="C225" s="431">
        <f t="shared" ref="C225:P225" si="10">SUM(C213:C224)</f>
        <v>47484</v>
      </c>
      <c r="D225" s="431">
        <f>SUM(D213:D224)</f>
        <v>47366</v>
      </c>
      <c r="E225" s="431">
        <f t="shared" si="10"/>
        <v>46648</v>
      </c>
      <c r="F225" s="431">
        <f t="shared" si="10"/>
        <v>718</v>
      </c>
      <c r="G225" s="431">
        <f t="shared" si="10"/>
        <v>96</v>
      </c>
      <c r="H225" s="431">
        <f t="shared" si="10"/>
        <v>39851</v>
      </c>
      <c r="I225" s="431">
        <f t="shared" si="10"/>
        <v>6084</v>
      </c>
      <c r="J225" s="431">
        <f t="shared" si="10"/>
        <v>1527</v>
      </c>
      <c r="K225" s="431">
        <f t="shared" si="10"/>
        <v>167</v>
      </c>
      <c r="L225" s="431">
        <f t="shared" si="10"/>
        <v>108</v>
      </c>
      <c r="M225" s="431">
        <f t="shared" si="10"/>
        <v>0</v>
      </c>
      <c r="N225" s="431">
        <f t="shared" si="10"/>
        <v>0</v>
      </c>
      <c r="O225" s="431">
        <f t="shared" si="10"/>
        <v>0</v>
      </c>
      <c r="P225" s="431">
        <f t="shared" si="10"/>
        <v>41</v>
      </c>
      <c r="Q225" s="431">
        <f>SUM(Q213:Q224)</f>
        <v>0</v>
      </c>
    </row>
    <row r="226" spans="1:23" x14ac:dyDescent="0.2">
      <c r="A226" s="290" t="s">
        <v>323</v>
      </c>
      <c r="B226" s="540"/>
      <c r="E226" s="238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3"/>
      <c r="Q226" s="293"/>
      <c r="R226" s="293"/>
    </row>
    <row r="227" spans="1:23" ht="38.25" x14ac:dyDescent="0.2">
      <c r="A227" s="704" t="s">
        <v>324</v>
      </c>
      <c r="B227" s="705"/>
      <c r="C227" s="524" t="s">
        <v>157</v>
      </c>
      <c r="D227" s="536" t="s">
        <v>6</v>
      </c>
      <c r="E227" s="539" t="s">
        <v>7</v>
      </c>
      <c r="F227" s="292"/>
      <c r="G227" s="292"/>
      <c r="H227" s="292"/>
      <c r="I227" s="292"/>
      <c r="J227" s="292"/>
      <c r="K227" s="292"/>
      <c r="L227" s="292"/>
      <c r="M227" s="293"/>
      <c r="N227" s="293"/>
      <c r="O227" s="293"/>
    </row>
    <row r="228" spans="1:23" x14ac:dyDescent="0.2">
      <c r="A228" s="706" t="s">
        <v>325</v>
      </c>
      <c r="B228" s="707"/>
      <c r="C228" s="432">
        <f>[5]B!C1273</f>
        <v>91</v>
      </c>
      <c r="D228" s="493">
        <f>[5]B!E1273</f>
        <v>91</v>
      </c>
      <c r="E228" s="494"/>
      <c r="F228" s="292"/>
      <c r="G228" s="292"/>
      <c r="H228" s="292"/>
      <c r="I228" s="292"/>
      <c r="J228" s="292"/>
      <c r="K228" s="292"/>
      <c r="L228" s="292"/>
      <c r="M228" s="293"/>
      <c r="N228" s="293"/>
      <c r="O228" s="293"/>
    </row>
    <row r="229" spans="1:23" x14ac:dyDescent="0.2">
      <c r="A229" s="706" t="s">
        <v>326</v>
      </c>
      <c r="B229" s="707"/>
      <c r="C229" s="432">
        <f>[5]B!C2964</f>
        <v>38</v>
      </c>
      <c r="D229" s="493">
        <f>[5]B!E2964</f>
        <v>26</v>
      </c>
      <c r="E229" s="45">
        <f>[5]B!AL2964</f>
        <v>926900</v>
      </c>
      <c r="F229" s="292"/>
      <c r="G229" s="292"/>
      <c r="H229" s="292"/>
      <c r="I229" s="292"/>
      <c r="J229" s="292"/>
      <c r="K229" s="292"/>
      <c r="L229" s="292"/>
      <c r="M229" s="293"/>
      <c r="N229" s="293"/>
      <c r="O229" s="293"/>
    </row>
    <row r="230" spans="1:23" x14ac:dyDescent="0.2">
      <c r="A230" s="706" t="s">
        <v>327</v>
      </c>
      <c r="B230" s="707"/>
      <c r="C230" s="432">
        <f>[5]B!C2970</f>
        <v>830</v>
      </c>
      <c r="D230" s="493">
        <f>[5]B!E2970</f>
        <v>609</v>
      </c>
      <c r="E230" s="495"/>
      <c r="F230" s="292"/>
      <c r="G230" s="292"/>
      <c r="H230" s="292"/>
      <c r="I230" s="292"/>
      <c r="J230" s="292"/>
      <c r="K230" s="292"/>
      <c r="L230" s="292"/>
      <c r="M230" s="293"/>
      <c r="N230" s="293"/>
      <c r="O230" s="293"/>
    </row>
    <row r="231" spans="1:23" x14ac:dyDescent="0.2">
      <c r="A231" s="706" t="s">
        <v>328</v>
      </c>
      <c r="B231" s="707"/>
      <c r="C231" s="432">
        <f>[5]B!C152</f>
        <v>2405</v>
      </c>
      <c r="D231" s="493">
        <f>[5]B!E152</f>
        <v>2390</v>
      </c>
      <c r="E231" s="496">
        <f>[5]B!AL152</f>
        <v>2031500</v>
      </c>
      <c r="F231" s="292"/>
      <c r="G231" s="292"/>
      <c r="H231" s="292"/>
      <c r="I231" s="292"/>
      <c r="J231" s="292"/>
      <c r="K231" s="292"/>
      <c r="L231" s="292"/>
      <c r="M231" s="293"/>
      <c r="N231" s="293"/>
      <c r="O231" s="293"/>
      <c r="S231" s="292"/>
    </row>
    <row r="232" spans="1:23" x14ac:dyDescent="0.2">
      <c r="A232" s="706" t="s">
        <v>329</v>
      </c>
      <c r="B232" s="707"/>
      <c r="C232" s="432">
        <f>[5]B!C158</f>
        <v>0</v>
      </c>
      <c r="D232" s="493">
        <f>[5]B!E158</f>
        <v>0</v>
      </c>
      <c r="E232" s="495"/>
      <c r="F232" s="292"/>
      <c r="G232" s="292"/>
      <c r="H232" s="292"/>
      <c r="I232" s="292"/>
      <c r="J232" s="292"/>
      <c r="K232" s="292"/>
      <c r="L232" s="292"/>
      <c r="M232" s="293"/>
      <c r="N232" s="293"/>
      <c r="O232" s="293"/>
    </row>
    <row r="233" spans="1:23" x14ac:dyDescent="0.2">
      <c r="A233" s="528" t="s">
        <v>330</v>
      </c>
      <c r="B233" s="529"/>
      <c r="C233" s="432">
        <f>[5]B!C156</f>
        <v>632</v>
      </c>
      <c r="D233" s="493">
        <f>[5]B!E156</f>
        <v>632</v>
      </c>
      <c r="E233" s="495"/>
      <c r="F233" s="292"/>
      <c r="G233" s="292"/>
      <c r="H233" s="292"/>
      <c r="I233" s="292"/>
      <c r="J233" s="292"/>
      <c r="K233" s="292"/>
      <c r="L233" s="292"/>
      <c r="M233" s="293"/>
      <c r="N233" s="293"/>
      <c r="O233" s="293"/>
    </row>
    <row r="234" spans="1:23" x14ac:dyDescent="0.2">
      <c r="A234" s="528" t="s">
        <v>331</v>
      </c>
      <c r="B234" s="529"/>
      <c r="C234" s="432">
        <f>[5]B!C157</f>
        <v>24</v>
      </c>
      <c r="D234" s="493">
        <f>[5]B!E157</f>
        <v>21</v>
      </c>
      <c r="E234" s="495"/>
      <c r="F234" s="292"/>
      <c r="G234" s="292"/>
      <c r="H234" s="292"/>
      <c r="I234" s="292"/>
      <c r="J234" s="292"/>
      <c r="K234" s="292"/>
      <c r="L234" s="292"/>
      <c r="M234" s="293"/>
      <c r="N234" s="293"/>
      <c r="O234" s="293"/>
    </row>
    <row r="235" spans="1:23" x14ac:dyDescent="0.2">
      <c r="A235" s="706" t="s">
        <v>332</v>
      </c>
      <c r="B235" s="707"/>
      <c r="C235" s="432">
        <f>[5]B!C2960</f>
        <v>40</v>
      </c>
      <c r="D235" s="493">
        <f>[5]B!E2960</f>
        <v>40</v>
      </c>
      <c r="E235" s="117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</row>
    <row r="236" spans="1:23" x14ac:dyDescent="0.2">
      <c r="A236" s="713" t="s">
        <v>79</v>
      </c>
      <c r="B236" s="714"/>
      <c r="C236" s="435">
        <f>SUM(C228:C235)</f>
        <v>4060</v>
      </c>
      <c r="D236" s="436">
        <f>SUM(D228:D235)</f>
        <v>3809</v>
      </c>
      <c r="E236" s="437">
        <f>SUM(E228:E235)</f>
        <v>2958400</v>
      </c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</row>
    <row r="237" spans="1:23" x14ac:dyDescent="0.2">
      <c r="A237" s="305" t="s">
        <v>333</v>
      </c>
      <c r="B237" s="306"/>
      <c r="C237" s="307"/>
      <c r="D237" s="428"/>
      <c r="E237" s="428"/>
      <c r="F237" s="428"/>
      <c r="G237" s="292"/>
      <c r="H237" s="292"/>
      <c r="I237" s="292"/>
      <c r="J237" s="292"/>
      <c r="K237" s="292"/>
      <c r="L237" s="292"/>
      <c r="M237" s="292"/>
      <c r="N237" s="301"/>
      <c r="O237" s="301"/>
      <c r="P237" s="308"/>
      <c r="Q237" s="308"/>
      <c r="R237" s="308"/>
      <c r="U237" s="309"/>
      <c r="V237" s="309"/>
      <c r="W237" s="308"/>
    </row>
    <row r="238" spans="1:23" x14ac:dyDescent="0.2">
      <c r="A238" s="310"/>
      <c r="B238" s="311"/>
      <c r="C238" s="312" t="s">
        <v>157</v>
      </c>
      <c r="D238" s="428"/>
      <c r="E238" s="428"/>
      <c r="F238" s="428"/>
      <c r="G238" s="292"/>
      <c r="H238" s="292"/>
      <c r="I238" s="292"/>
      <c r="J238" s="292"/>
      <c r="K238" s="292"/>
      <c r="L238" s="292"/>
      <c r="M238" s="292"/>
      <c r="N238" s="292"/>
      <c r="O238" s="292"/>
      <c r="U238" s="308"/>
      <c r="V238" s="308"/>
    </row>
    <row r="239" spans="1:23" x14ac:dyDescent="0.2">
      <c r="A239" s="715" t="s">
        <v>334</v>
      </c>
      <c r="B239" s="313" t="s">
        <v>335</v>
      </c>
      <c r="C239" s="438"/>
      <c r="D239" s="439"/>
      <c r="E239" s="428"/>
      <c r="F239" s="428"/>
      <c r="G239" s="292"/>
      <c r="H239" s="292"/>
      <c r="I239" s="292"/>
      <c r="J239" s="292"/>
      <c r="K239" s="292"/>
      <c r="L239" s="292"/>
      <c r="M239" s="292"/>
      <c r="N239" s="292"/>
      <c r="O239" s="292"/>
      <c r="S239" s="309"/>
      <c r="T239" s="308"/>
      <c r="U239" s="308"/>
      <c r="V239" s="308"/>
    </row>
    <row r="240" spans="1:23" x14ac:dyDescent="0.2">
      <c r="A240" s="715"/>
      <c r="B240" s="313" t="s">
        <v>336</v>
      </c>
      <c r="C240" s="440">
        <v>1566</v>
      </c>
      <c r="D240" s="439"/>
      <c r="E240" s="428"/>
      <c r="F240" s="428"/>
      <c r="G240" s="292"/>
      <c r="H240" s="292"/>
      <c r="I240" s="292"/>
      <c r="J240" s="292"/>
      <c r="K240" s="292"/>
      <c r="L240" s="292"/>
      <c r="M240" s="292"/>
      <c r="N240" s="292"/>
      <c r="O240" s="292"/>
      <c r="S240" s="308"/>
      <c r="T240" s="308"/>
      <c r="U240" s="308"/>
      <c r="V240" s="308"/>
    </row>
    <row r="241" spans="1:28" x14ac:dyDescent="0.2">
      <c r="A241" s="716" t="s">
        <v>337</v>
      </c>
      <c r="B241" s="717"/>
      <c r="C241" s="441">
        <v>34389</v>
      </c>
      <c r="D241" s="439"/>
      <c r="E241" s="428"/>
      <c r="F241" s="428"/>
      <c r="G241" s="292"/>
      <c r="H241" s="292"/>
      <c r="I241" s="292"/>
      <c r="J241" s="292"/>
      <c r="K241" s="292"/>
      <c r="L241" s="292"/>
      <c r="M241" s="292"/>
      <c r="N241" s="292"/>
      <c r="O241" s="292"/>
      <c r="S241" s="308"/>
      <c r="T241" s="308"/>
    </row>
    <row r="242" spans="1:28" x14ac:dyDescent="0.2">
      <c r="A242" s="96" t="s">
        <v>338</v>
      </c>
      <c r="B242" s="315"/>
      <c r="C242" s="442"/>
      <c r="D242" s="442"/>
      <c r="E242" s="442"/>
      <c r="F242" s="442"/>
      <c r="G242" s="442"/>
      <c r="H242" s="442"/>
      <c r="I242" s="442"/>
      <c r="J242" s="442"/>
      <c r="K242" s="442"/>
    </row>
    <row r="243" spans="1:28" ht="42.75" x14ac:dyDescent="0.2">
      <c r="A243" s="718" t="s">
        <v>339</v>
      </c>
      <c r="B243" s="719"/>
      <c r="C243" s="317" t="s">
        <v>157</v>
      </c>
      <c r="D243" s="530" t="s">
        <v>340</v>
      </c>
      <c r="E243" s="318" t="s">
        <v>341</v>
      </c>
      <c r="L243" s="5" t="s">
        <v>342</v>
      </c>
    </row>
    <row r="244" spans="1:28" x14ac:dyDescent="0.2">
      <c r="A244" s="724" t="s">
        <v>343</v>
      </c>
      <c r="B244" s="319" t="s">
        <v>344</v>
      </c>
      <c r="C244" s="320">
        <v>262</v>
      </c>
      <c r="D244" s="321">
        <v>259</v>
      </c>
      <c r="E244" s="321"/>
      <c r="F244" s="208" t="str">
        <f>AA244</f>
        <v/>
      </c>
      <c r="AA244" s="271" t="str">
        <f>IF(D244&gt;C244,"Error: Las actividades totales son menores que las realizadas en beneficiarios","")</f>
        <v/>
      </c>
      <c r="AB244" s="271">
        <f>IF(D244&gt;C244,1,0)</f>
        <v>0</v>
      </c>
    </row>
    <row r="245" spans="1:28" x14ac:dyDescent="0.2">
      <c r="A245" s="725"/>
      <c r="B245" s="322" t="s">
        <v>345</v>
      </c>
      <c r="C245" s="323"/>
      <c r="D245" s="324"/>
      <c r="E245" s="324"/>
      <c r="F245" s="208" t="str">
        <f>AA245</f>
        <v/>
      </c>
      <c r="AA245" s="271" t="str">
        <f>IF(D245&gt;C245,"Error: Las actividades totales son menores que las realizadas en beneficiarios","")</f>
        <v/>
      </c>
      <c r="AB245" s="271">
        <f>IF(D245&gt;C245,1,0)</f>
        <v>0</v>
      </c>
    </row>
    <row r="246" spans="1:28" x14ac:dyDescent="0.2">
      <c r="A246" s="726"/>
      <c r="B246" s="325" t="s">
        <v>346</v>
      </c>
      <c r="C246" s="326"/>
      <c r="D246" s="327"/>
      <c r="E246" s="327"/>
      <c r="F246" s="208" t="str">
        <f>AA246</f>
        <v/>
      </c>
      <c r="AA246" s="271" t="str">
        <f>IF(D246&gt;C246,"Error: Las actividades totales son menores que las realizadas en beneficiarios","")</f>
        <v/>
      </c>
      <c r="AB246" s="271">
        <f>IF(D246&gt;C246,1,0)</f>
        <v>0</v>
      </c>
    </row>
    <row r="247" spans="1:28" x14ac:dyDescent="0.2">
      <c r="A247" s="328" t="s">
        <v>347</v>
      </c>
      <c r="B247" s="329"/>
    </row>
    <row r="248" spans="1:28" ht="38.25" x14ac:dyDescent="0.2">
      <c r="A248" s="727" t="s">
        <v>292</v>
      </c>
      <c r="B248" s="765"/>
      <c r="C248" s="581" t="s">
        <v>157</v>
      </c>
      <c r="D248" s="581" t="s">
        <v>293</v>
      </c>
      <c r="E248" s="710" t="s">
        <v>348</v>
      </c>
      <c r="F248" s="711"/>
      <c r="G248" s="710" t="s">
        <v>349</v>
      </c>
      <c r="H248" s="712"/>
      <c r="I248" s="711"/>
      <c r="J248" s="541" t="s">
        <v>296</v>
      </c>
      <c r="K248" s="546" t="s">
        <v>297</v>
      </c>
      <c r="L248" s="497" t="s">
        <v>298</v>
      </c>
      <c r="M248" s="546" t="s">
        <v>298</v>
      </c>
    </row>
    <row r="249" spans="1:28" ht="63.75" x14ac:dyDescent="0.2">
      <c r="A249" s="729"/>
      <c r="B249" s="766"/>
      <c r="C249" s="583"/>
      <c r="D249" s="583"/>
      <c r="E249" s="498" t="s">
        <v>350</v>
      </c>
      <c r="F249" s="498" t="s">
        <v>351</v>
      </c>
      <c r="G249" s="499" t="s">
        <v>352</v>
      </c>
      <c r="H249" s="499" t="s">
        <v>353</v>
      </c>
      <c r="I249" s="500" t="s">
        <v>354</v>
      </c>
      <c r="J249" s="498" t="s">
        <v>350</v>
      </c>
      <c r="K249" s="498" t="s">
        <v>351</v>
      </c>
      <c r="L249" s="501" t="s">
        <v>350</v>
      </c>
      <c r="M249" s="498" t="s">
        <v>351</v>
      </c>
    </row>
    <row r="250" spans="1:28" x14ac:dyDescent="0.2">
      <c r="A250" s="720" t="s">
        <v>355</v>
      </c>
      <c r="B250" s="763" t="s">
        <v>355</v>
      </c>
      <c r="C250" s="502">
        <f>SUM(E250:F250)</f>
        <v>0</v>
      </c>
      <c r="D250" s="503"/>
      <c r="E250" s="423"/>
      <c r="F250" s="504"/>
      <c r="G250" s="423"/>
      <c r="H250" s="505"/>
      <c r="I250" s="504"/>
      <c r="J250" s="423"/>
      <c r="K250" s="504"/>
      <c r="L250" s="506"/>
      <c r="M250" s="504"/>
    </row>
    <row r="251" spans="1:28" x14ac:dyDescent="0.2">
      <c r="A251" s="720" t="s">
        <v>356</v>
      </c>
      <c r="B251" s="763" t="s">
        <v>356</v>
      </c>
      <c r="C251" s="507">
        <f>SUM(E251:F251)</f>
        <v>0</v>
      </c>
      <c r="D251" s="508"/>
      <c r="E251" s="509"/>
      <c r="F251" s="510"/>
      <c r="G251" s="509"/>
      <c r="H251" s="445"/>
      <c r="I251" s="510"/>
      <c r="J251" s="509"/>
      <c r="K251" s="510"/>
      <c r="L251" s="511"/>
      <c r="M251" s="510"/>
    </row>
    <row r="252" spans="1:28" x14ac:dyDescent="0.2">
      <c r="A252" s="720" t="s">
        <v>357</v>
      </c>
      <c r="B252" s="763"/>
      <c r="C252" s="507">
        <f>SUM(E252:F252)</f>
        <v>0</v>
      </c>
      <c r="D252" s="508"/>
      <c r="E252" s="509"/>
      <c r="F252" s="510"/>
      <c r="G252" s="509"/>
      <c r="H252" s="445"/>
      <c r="I252" s="510"/>
      <c r="J252" s="509"/>
      <c r="K252" s="510"/>
      <c r="L252" s="511"/>
      <c r="M252" s="510"/>
    </row>
    <row r="253" spans="1:28" x14ac:dyDescent="0.2">
      <c r="A253" s="720" t="s">
        <v>358</v>
      </c>
      <c r="B253" s="763"/>
      <c r="C253" s="507">
        <f>SUM(E253:F253)</f>
        <v>0</v>
      </c>
      <c r="D253" s="508"/>
      <c r="E253" s="509"/>
      <c r="F253" s="510"/>
      <c r="G253" s="509"/>
      <c r="H253" s="445"/>
      <c r="I253" s="510"/>
      <c r="J253" s="509"/>
      <c r="K253" s="510"/>
      <c r="L253" s="511"/>
      <c r="M253" s="510"/>
    </row>
    <row r="254" spans="1:28" x14ac:dyDescent="0.2">
      <c r="A254" s="720" t="s">
        <v>359</v>
      </c>
      <c r="B254" s="763"/>
      <c r="C254" s="507">
        <f>SUM(E254:F254)</f>
        <v>0</v>
      </c>
      <c r="D254" s="508"/>
      <c r="E254" s="509"/>
      <c r="F254" s="510"/>
      <c r="G254" s="509"/>
      <c r="H254" s="445"/>
      <c r="I254" s="510"/>
      <c r="J254" s="509"/>
      <c r="K254" s="510"/>
      <c r="L254" s="511"/>
      <c r="M254" s="510"/>
    </row>
    <row r="255" spans="1:28" x14ac:dyDescent="0.2">
      <c r="A255" s="527"/>
      <c r="B255" s="545" t="s">
        <v>360</v>
      </c>
      <c r="C255" s="507">
        <f t="shared" ref="C255:I255" si="11">SUM(C250:C254)</f>
        <v>0</v>
      </c>
      <c r="D255" s="507">
        <f t="shared" si="11"/>
        <v>0</v>
      </c>
      <c r="E255" s="512">
        <f t="shared" si="11"/>
        <v>0</v>
      </c>
      <c r="F255" s="513">
        <f t="shared" si="11"/>
        <v>0</v>
      </c>
      <c r="G255" s="512">
        <f t="shared" si="11"/>
        <v>0</v>
      </c>
      <c r="H255" s="333">
        <f t="shared" si="11"/>
        <v>0</v>
      </c>
      <c r="I255" s="513">
        <f t="shared" si="11"/>
        <v>0</v>
      </c>
      <c r="J255" s="512">
        <f>SUM(J250:J254)</f>
        <v>0</v>
      </c>
      <c r="K255" s="513">
        <f>SUM(K250:K254)</f>
        <v>0</v>
      </c>
      <c r="L255" s="514">
        <f>SUM(L250:L254)</f>
        <v>0</v>
      </c>
      <c r="M255" s="513">
        <f>SUM(M250:M254)</f>
        <v>0</v>
      </c>
    </row>
    <row r="256" spans="1:28" ht="14.25" customHeight="1" x14ac:dyDescent="0.2">
      <c r="A256" s="722" t="s">
        <v>361</v>
      </c>
      <c r="B256" s="764"/>
      <c r="C256" s="507">
        <f>SUM(E256:F256)</f>
        <v>0</v>
      </c>
      <c r="D256" s="508"/>
      <c r="E256" s="509"/>
      <c r="F256" s="510"/>
      <c r="G256" s="509"/>
      <c r="H256" s="445"/>
      <c r="I256" s="510"/>
      <c r="J256" s="509"/>
      <c r="K256" s="510"/>
      <c r="L256" s="511"/>
      <c r="M256" s="510"/>
    </row>
    <row r="257" spans="1:13" x14ac:dyDescent="0.2">
      <c r="A257" s="722" t="s">
        <v>362</v>
      </c>
      <c r="B257" s="764"/>
      <c r="C257" s="507">
        <f>SUM(E257:F257)</f>
        <v>0</v>
      </c>
      <c r="D257" s="508"/>
      <c r="E257" s="509"/>
      <c r="F257" s="510"/>
      <c r="G257" s="509"/>
      <c r="H257" s="445"/>
      <c r="I257" s="510"/>
      <c r="J257" s="509"/>
      <c r="K257" s="510"/>
      <c r="L257" s="511"/>
      <c r="M257" s="510"/>
    </row>
    <row r="258" spans="1:13" ht="14.25" customHeight="1" x14ac:dyDescent="0.2">
      <c r="A258" s="722" t="s">
        <v>363</v>
      </c>
      <c r="B258" s="764"/>
      <c r="C258" s="507">
        <f>SUM(E258:F258)</f>
        <v>0</v>
      </c>
      <c r="D258" s="508"/>
      <c r="E258" s="509"/>
      <c r="F258" s="510"/>
      <c r="G258" s="509"/>
      <c r="H258" s="445"/>
      <c r="I258" s="510"/>
      <c r="J258" s="509"/>
      <c r="K258" s="510"/>
      <c r="L258" s="511"/>
      <c r="M258" s="510"/>
    </row>
    <row r="259" spans="1:13" x14ac:dyDescent="0.2">
      <c r="A259" s="735" t="s">
        <v>364</v>
      </c>
      <c r="B259" s="769"/>
      <c r="C259" s="507">
        <f t="shared" ref="C259:M259" si="12">SUM(C256:C258)</f>
        <v>0</v>
      </c>
      <c r="D259" s="507">
        <f t="shared" si="12"/>
        <v>0</v>
      </c>
      <c r="E259" s="512">
        <f t="shared" si="12"/>
        <v>0</v>
      </c>
      <c r="F259" s="513">
        <f t="shared" si="12"/>
        <v>0</v>
      </c>
      <c r="G259" s="512">
        <f t="shared" si="12"/>
        <v>0</v>
      </c>
      <c r="H259" s="333">
        <f t="shared" si="12"/>
        <v>0</v>
      </c>
      <c r="I259" s="513">
        <f t="shared" si="12"/>
        <v>0</v>
      </c>
      <c r="J259" s="512">
        <f t="shared" si="12"/>
        <v>0</v>
      </c>
      <c r="K259" s="513">
        <f t="shared" si="12"/>
        <v>0</v>
      </c>
      <c r="L259" s="514">
        <f t="shared" si="12"/>
        <v>0</v>
      </c>
      <c r="M259" s="513">
        <f t="shared" si="12"/>
        <v>0</v>
      </c>
    </row>
    <row r="260" spans="1:13" x14ac:dyDescent="0.2">
      <c r="A260" s="722" t="s">
        <v>365</v>
      </c>
      <c r="B260" s="764"/>
      <c r="C260" s="507">
        <f>SUM(E260:F260)</f>
        <v>0</v>
      </c>
      <c r="D260" s="508"/>
      <c r="E260" s="509"/>
      <c r="F260" s="510"/>
      <c r="G260" s="509"/>
      <c r="H260" s="445"/>
      <c r="I260" s="510"/>
      <c r="J260" s="509"/>
      <c r="K260" s="510"/>
      <c r="L260" s="511"/>
      <c r="M260" s="510"/>
    </row>
    <row r="261" spans="1:13" x14ac:dyDescent="0.2">
      <c r="A261" s="722" t="s">
        <v>366</v>
      </c>
      <c r="B261" s="764"/>
      <c r="C261" s="507">
        <f>SUM(E261:F261)</f>
        <v>0</v>
      </c>
      <c r="D261" s="508"/>
      <c r="E261" s="509"/>
      <c r="F261" s="510"/>
      <c r="G261" s="509"/>
      <c r="H261" s="445"/>
      <c r="I261" s="510"/>
      <c r="J261" s="509"/>
      <c r="K261" s="510"/>
      <c r="L261" s="511"/>
      <c r="M261" s="510"/>
    </row>
    <row r="262" spans="1:13" ht="14.25" customHeight="1" x14ac:dyDescent="0.2">
      <c r="A262" s="722" t="s">
        <v>367</v>
      </c>
      <c r="B262" s="764"/>
      <c r="C262" s="507">
        <f>SUM(E262:F262)</f>
        <v>0</v>
      </c>
      <c r="D262" s="508"/>
      <c r="E262" s="509"/>
      <c r="F262" s="510"/>
      <c r="G262" s="509"/>
      <c r="H262" s="445"/>
      <c r="I262" s="510"/>
      <c r="J262" s="509"/>
      <c r="K262" s="510"/>
      <c r="L262" s="511"/>
      <c r="M262" s="510"/>
    </row>
    <row r="263" spans="1:13" x14ac:dyDescent="0.2">
      <c r="A263" s="527"/>
      <c r="B263" s="515" t="s">
        <v>368</v>
      </c>
      <c r="C263" s="507">
        <f t="shared" ref="C263:I263" si="13">SUM(C260:C262)</f>
        <v>0</v>
      </c>
      <c r="D263" s="507">
        <f t="shared" si="13"/>
        <v>0</v>
      </c>
      <c r="E263" s="512">
        <f t="shared" si="13"/>
        <v>0</v>
      </c>
      <c r="F263" s="513">
        <f t="shared" si="13"/>
        <v>0</v>
      </c>
      <c r="G263" s="512">
        <f t="shared" si="13"/>
        <v>0</v>
      </c>
      <c r="H263" s="333">
        <f t="shared" si="13"/>
        <v>0</v>
      </c>
      <c r="I263" s="513">
        <f t="shared" si="13"/>
        <v>0</v>
      </c>
      <c r="J263" s="512">
        <f>SUM(J260:J262)</f>
        <v>0</v>
      </c>
      <c r="K263" s="513">
        <f>SUM(K260:K262)</f>
        <v>0</v>
      </c>
      <c r="L263" s="514">
        <f>SUM(L260:L262)</f>
        <v>0</v>
      </c>
      <c r="M263" s="513">
        <f>SUM(M260:M262)</f>
        <v>0</v>
      </c>
    </row>
    <row r="264" spans="1:13" x14ac:dyDescent="0.2">
      <c r="A264" s="722" t="s">
        <v>369</v>
      </c>
      <c r="B264" s="764"/>
      <c r="C264" s="507">
        <f>SUM(E264:F264)</f>
        <v>0</v>
      </c>
      <c r="D264" s="508"/>
      <c r="E264" s="509"/>
      <c r="F264" s="510"/>
      <c r="G264" s="509"/>
      <c r="H264" s="445"/>
      <c r="I264" s="510"/>
      <c r="J264" s="509"/>
      <c r="K264" s="510"/>
      <c r="L264" s="511"/>
      <c r="M264" s="510"/>
    </row>
    <row r="265" spans="1:13" x14ac:dyDescent="0.2">
      <c r="A265" s="731" t="s">
        <v>370</v>
      </c>
      <c r="B265" s="767"/>
      <c r="C265" s="507">
        <f>SUM(E265:F265)</f>
        <v>0</v>
      </c>
      <c r="D265" s="508"/>
      <c r="E265" s="509"/>
      <c r="F265" s="510"/>
      <c r="G265" s="509"/>
      <c r="H265" s="445"/>
      <c r="I265" s="510"/>
      <c r="J265" s="509"/>
      <c r="K265" s="510"/>
      <c r="L265" s="511"/>
      <c r="M265" s="510"/>
    </row>
    <row r="266" spans="1:13" x14ac:dyDescent="0.2">
      <c r="A266" s="722" t="s">
        <v>371</v>
      </c>
      <c r="B266" s="764"/>
      <c r="C266" s="507">
        <f>SUM(E266:F266)</f>
        <v>0</v>
      </c>
      <c r="D266" s="508"/>
      <c r="E266" s="509"/>
      <c r="F266" s="510"/>
      <c r="G266" s="509"/>
      <c r="H266" s="445"/>
      <c r="I266" s="510"/>
      <c r="J266" s="509"/>
      <c r="K266" s="510"/>
      <c r="L266" s="511"/>
      <c r="M266" s="510"/>
    </row>
    <row r="267" spans="1:13" x14ac:dyDescent="0.2">
      <c r="A267" s="527"/>
      <c r="B267" s="515" t="s">
        <v>372</v>
      </c>
      <c r="C267" s="507">
        <f t="shared" ref="C267:M267" si="14">SUM(C264:C266)</f>
        <v>0</v>
      </c>
      <c r="D267" s="507">
        <f t="shared" si="14"/>
        <v>0</v>
      </c>
      <c r="E267" s="512">
        <f t="shared" si="14"/>
        <v>0</v>
      </c>
      <c r="F267" s="513">
        <f t="shared" si="14"/>
        <v>0</v>
      </c>
      <c r="G267" s="512">
        <f t="shared" si="14"/>
        <v>0</v>
      </c>
      <c r="H267" s="333">
        <f t="shared" si="14"/>
        <v>0</v>
      </c>
      <c r="I267" s="513">
        <f t="shared" si="14"/>
        <v>0</v>
      </c>
      <c r="J267" s="512">
        <f t="shared" si="14"/>
        <v>0</v>
      </c>
      <c r="K267" s="513">
        <f t="shared" si="14"/>
        <v>0</v>
      </c>
      <c r="L267" s="514">
        <f t="shared" si="14"/>
        <v>0</v>
      </c>
      <c r="M267" s="513">
        <f t="shared" si="14"/>
        <v>0</v>
      </c>
    </row>
    <row r="268" spans="1:13" x14ac:dyDescent="0.2">
      <c r="A268" s="733" t="s">
        <v>373</v>
      </c>
      <c r="B268" s="768" t="s">
        <v>374</v>
      </c>
      <c r="C268" s="507">
        <f t="shared" ref="C268:C275" si="15">SUM(E268:F268)</f>
        <v>0</v>
      </c>
      <c r="D268" s="508"/>
      <c r="E268" s="509"/>
      <c r="F268" s="510"/>
      <c r="G268" s="509"/>
      <c r="H268" s="445"/>
      <c r="I268" s="510"/>
      <c r="J268" s="509"/>
      <c r="K268" s="510"/>
      <c r="L268" s="511"/>
      <c r="M268" s="510"/>
    </row>
    <row r="269" spans="1:13" x14ac:dyDescent="0.2">
      <c r="A269" s="733" t="s">
        <v>375</v>
      </c>
      <c r="B269" s="768" t="s">
        <v>375</v>
      </c>
      <c r="C269" s="507">
        <f t="shared" si="15"/>
        <v>0</v>
      </c>
      <c r="D269" s="508"/>
      <c r="E269" s="509"/>
      <c r="F269" s="510"/>
      <c r="G269" s="509"/>
      <c r="H269" s="445"/>
      <c r="I269" s="510"/>
      <c r="J269" s="509"/>
      <c r="K269" s="510"/>
      <c r="L269" s="511"/>
      <c r="M269" s="510"/>
    </row>
    <row r="270" spans="1:13" x14ac:dyDescent="0.2">
      <c r="A270" s="733" t="s">
        <v>376</v>
      </c>
      <c r="B270" s="768" t="s">
        <v>376</v>
      </c>
      <c r="C270" s="507">
        <f t="shared" si="15"/>
        <v>0</v>
      </c>
      <c r="D270" s="508"/>
      <c r="E270" s="509"/>
      <c r="F270" s="510"/>
      <c r="G270" s="509"/>
      <c r="H270" s="445"/>
      <c r="I270" s="510"/>
      <c r="J270" s="509"/>
      <c r="K270" s="510"/>
      <c r="L270" s="511"/>
      <c r="M270" s="510"/>
    </row>
    <row r="271" spans="1:13" ht="14.25" customHeight="1" x14ac:dyDescent="0.2">
      <c r="A271" s="737" t="s">
        <v>377</v>
      </c>
      <c r="B271" s="770"/>
      <c r="C271" s="507">
        <f t="shared" si="15"/>
        <v>0</v>
      </c>
      <c r="D271" s="508"/>
      <c r="E271" s="509"/>
      <c r="F271" s="510"/>
      <c r="G271" s="509"/>
      <c r="H271" s="445"/>
      <c r="I271" s="510"/>
      <c r="J271" s="509"/>
      <c r="K271" s="510"/>
      <c r="L271" s="511"/>
      <c r="M271" s="510"/>
    </row>
    <row r="272" spans="1:13" x14ac:dyDescent="0.2">
      <c r="A272" s="737" t="s">
        <v>378</v>
      </c>
      <c r="B272" s="770" t="s">
        <v>378</v>
      </c>
      <c r="C272" s="507">
        <f t="shared" si="15"/>
        <v>0</v>
      </c>
      <c r="D272" s="508"/>
      <c r="E272" s="509"/>
      <c r="F272" s="510"/>
      <c r="G272" s="509"/>
      <c r="H272" s="445"/>
      <c r="I272" s="510"/>
      <c r="J272" s="509"/>
      <c r="K272" s="510"/>
      <c r="L272" s="511"/>
      <c r="M272" s="510"/>
    </row>
    <row r="273" spans="1:13" x14ac:dyDescent="0.2">
      <c r="A273" s="722" t="s">
        <v>379</v>
      </c>
      <c r="B273" s="764"/>
      <c r="C273" s="507">
        <f t="shared" si="15"/>
        <v>0</v>
      </c>
      <c r="D273" s="508"/>
      <c r="E273" s="509"/>
      <c r="F273" s="510"/>
      <c r="G273" s="509"/>
      <c r="H273" s="445"/>
      <c r="I273" s="510"/>
      <c r="J273" s="509"/>
      <c r="K273" s="510"/>
      <c r="L273" s="511"/>
      <c r="M273" s="510"/>
    </row>
    <row r="274" spans="1:13" ht="14.25" customHeight="1" x14ac:dyDescent="0.2">
      <c r="A274" s="737" t="s">
        <v>380</v>
      </c>
      <c r="B274" s="770" t="s">
        <v>380</v>
      </c>
      <c r="C274" s="507">
        <f t="shared" si="15"/>
        <v>0</v>
      </c>
      <c r="D274" s="508"/>
      <c r="E274" s="509"/>
      <c r="F274" s="510"/>
      <c r="G274" s="509"/>
      <c r="H274" s="445"/>
      <c r="I274" s="510"/>
      <c r="J274" s="509"/>
      <c r="K274" s="510"/>
      <c r="L274" s="511"/>
      <c r="M274" s="510"/>
    </row>
    <row r="275" spans="1:13" ht="14.25" customHeight="1" x14ac:dyDescent="0.2">
      <c r="A275" s="737" t="s">
        <v>37</v>
      </c>
      <c r="B275" s="770" t="s">
        <v>37</v>
      </c>
      <c r="C275" s="507">
        <f t="shared" si="15"/>
        <v>0</v>
      </c>
      <c r="D275" s="508"/>
      <c r="E275" s="509"/>
      <c r="F275" s="510"/>
      <c r="G275" s="509"/>
      <c r="H275" s="445"/>
      <c r="I275" s="510"/>
      <c r="J275" s="509"/>
      <c r="K275" s="510"/>
      <c r="L275" s="511"/>
      <c r="M275" s="510"/>
    </row>
    <row r="276" spans="1:13" x14ac:dyDescent="0.2">
      <c r="A276" s="525"/>
      <c r="B276" s="515" t="s">
        <v>381</v>
      </c>
      <c r="C276" s="507">
        <f t="shared" ref="C276:M276" si="16">SUM(C268:C275)</f>
        <v>0</v>
      </c>
      <c r="D276" s="507">
        <f t="shared" si="16"/>
        <v>0</v>
      </c>
      <c r="E276" s="512">
        <f t="shared" si="16"/>
        <v>0</v>
      </c>
      <c r="F276" s="513">
        <f t="shared" si="16"/>
        <v>0</v>
      </c>
      <c r="G276" s="512">
        <f t="shared" si="16"/>
        <v>0</v>
      </c>
      <c r="H276" s="333">
        <f t="shared" si="16"/>
        <v>0</v>
      </c>
      <c r="I276" s="513">
        <f t="shared" si="16"/>
        <v>0</v>
      </c>
      <c r="J276" s="512">
        <f t="shared" si="16"/>
        <v>0</v>
      </c>
      <c r="K276" s="513">
        <f t="shared" si="16"/>
        <v>0</v>
      </c>
      <c r="L276" s="514">
        <f t="shared" si="16"/>
        <v>0</v>
      </c>
      <c r="M276" s="513">
        <f t="shared" si="16"/>
        <v>0</v>
      </c>
    </row>
    <row r="277" spans="1:13" x14ac:dyDescent="0.2">
      <c r="A277" s="731" t="s">
        <v>382</v>
      </c>
      <c r="B277" s="767"/>
      <c r="C277" s="507">
        <f t="shared" ref="C277:C282" si="17">SUM(E277:F277)</f>
        <v>0</v>
      </c>
      <c r="D277" s="508"/>
      <c r="E277" s="509"/>
      <c r="F277" s="510"/>
      <c r="G277" s="509"/>
      <c r="H277" s="445"/>
      <c r="I277" s="510"/>
      <c r="J277" s="509"/>
      <c r="K277" s="510"/>
      <c r="L277" s="511"/>
      <c r="M277" s="510"/>
    </row>
    <row r="278" spans="1:13" x14ac:dyDescent="0.2">
      <c r="A278" s="731" t="s">
        <v>383</v>
      </c>
      <c r="B278" s="767"/>
      <c r="C278" s="507">
        <f t="shared" si="17"/>
        <v>0</v>
      </c>
      <c r="D278" s="508"/>
      <c r="E278" s="509"/>
      <c r="F278" s="510"/>
      <c r="G278" s="509"/>
      <c r="H278" s="445"/>
      <c r="I278" s="510"/>
      <c r="J278" s="509"/>
      <c r="K278" s="510"/>
      <c r="L278" s="511"/>
      <c r="M278" s="510"/>
    </row>
    <row r="279" spans="1:13" x14ac:dyDescent="0.2">
      <c r="A279" s="731" t="s">
        <v>384</v>
      </c>
      <c r="B279" s="767"/>
      <c r="C279" s="507">
        <f t="shared" si="17"/>
        <v>0</v>
      </c>
      <c r="D279" s="508"/>
      <c r="E279" s="509"/>
      <c r="F279" s="510"/>
      <c r="G279" s="509"/>
      <c r="H279" s="445"/>
      <c r="I279" s="510"/>
      <c r="J279" s="509"/>
      <c r="K279" s="510"/>
      <c r="L279" s="511"/>
      <c r="M279" s="510"/>
    </row>
    <row r="280" spans="1:13" x14ac:dyDescent="0.2">
      <c r="A280" s="722" t="s">
        <v>385</v>
      </c>
      <c r="B280" s="764"/>
      <c r="C280" s="507">
        <f t="shared" si="17"/>
        <v>0</v>
      </c>
      <c r="D280" s="508"/>
      <c r="E280" s="509"/>
      <c r="F280" s="510"/>
      <c r="G280" s="509"/>
      <c r="H280" s="445"/>
      <c r="I280" s="510"/>
      <c r="J280" s="509"/>
      <c r="K280" s="510"/>
      <c r="L280" s="511"/>
      <c r="M280" s="510"/>
    </row>
    <row r="281" spans="1:13" ht="14.25" customHeight="1" x14ac:dyDescent="0.2">
      <c r="A281" s="722" t="s">
        <v>386</v>
      </c>
      <c r="B281" s="764"/>
      <c r="C281" s="507">
        <f t="shared" si="17"/>
        <v>0</v>
      </c>
      <c r="D281" s="508"/>
      <c r="E281" s="509"/>
      <c r="F281" s="510"/>
      <c r="G281" s="509"/>
      <c r="H281" s="445"/>
      <c r="I281" s="510"/>
      <c r="J281" s="509"/>
      <c r="K281" s="510"/>
      <c r="L281" s="511"/>
      <c r="M281" s="510"/>
    </row>
    <row r="282" spans="1:13" ht="14.25" customHeight="1" x14ac:dyDescent="0.2">
      <c r="A282" s="722" t="s">
        <v>387</v>
      </c>
      <c r="B282" s="764"/>
      <c r="C282" s="507">
        <f t="shared" si="17"/>
        <v>0</v>
      </c>
      <c r="D282" s="508"/>
      <c r="E282" s="509"/>
      <c r="F282" s="510"/>
      <c r="G282" s="509"/>
      <c r="H282" s="445"/>
      <c r="I282" s="510"/>
      <c r="J282" s="509"/>
      <c r="K282" s="510"/>
      <c r="L282" s="511"/>
      <c r="M282" s="510"/>
    </row>
    <row r="283" spans="1:13" x14ac:dyDescent="0.2">
      <c r="A283" s="525"/>
      <c r="B283" s="515" t="s">
        <v>388</v>
      </c>
      <c r="C283" s="507">
        <f t="shared" ref="C283:M283" si="18">SUM(C277:C282)</f>
        <v>0</v>
      </c>
      <c r="D283" s="507">
        <f t="shared" si="18"/>
        <v>0</v>
      </c>
      <c r="E283" s="512">
        <f t="shared" si="18"/>
        <v>0</v>
      </c>
      <c r="F283" s="513">
        <f t="shared" si="18"/>
        <v>0</v>
      </c>
      <c r="G283" s="512">
        <f t="shared" si="18"/>
        <v>0</v>
      </c>
      <c r="H283" s="333">
        <f t="shared" si="18"/>
        <v>0</v>
      </c>
      <c r="I283" s="513">
        <f t="shared" si="18"/>
        <v>0</v>
      </c>
      <c r="J283" s="512">
        <f t="shared" si="18"/>
        <v>0</v>
      </c>
      <c r="K283" s="513">
        <f t="shared" si="18"/>
        <v>0</v>
      </c>
      <c r="L283" s="514">
        <f t="shared" si="18"/>
        <v>0</v>
      </c>
      <c r="M283" s="513">
        <f t="shared" si="18"/>
        <v>0</v>
      </c>
    </row>
    <row r="284" spans="1:13" x14ac:dyDescent="0.2">
      <c r="A284" s="722" t="s">
        <v>141</v>
      </c>
      <c r="B284" s="764" t="s">
        <v>141</v>
      </c>
      <c r="C284" s="507">
        <f>SUM(E284:F284)</f>
        <v>0</v>
      </c>
      <c r="D284" s="516"/>
      <c r="E284" s="509"/>
      <c r="F284" s="510"/>
      <c r="G284" s="509"/>
      <c r="H284" s="445"/>
      <c r="I284" s="510"/>
      <c r="J284" s="509"/>
      <c r="K284" s="510"/>
      <c r="L284" s="511"/>
      <c r="M284" s="510"/>
    </row>
    <row r="285" spans="1:13" x14ac:dyDescent="0.2">
      <c r="A285" s="722" t="s">
        <v>143</v>
      </c>
      <c r="B285" s="764" t="s">
        <v>143</v>
      </c>
      <c r="C285" s="507">
        <f>SUM(E285:F285)</f>
        <v>0</v>
      </c>
      <c r="D285" s="516"/>
      <c r="E285" s="509"/>
      <c r="F285" s="510"/>
      <c r="G285" s="509"/>
      <c r="H285" s="445"/>
      <c r="I285" s="510"/>
      <c r="J285" s="509"/>
      <c r="K285" s="510"/>
      <c r="L285" s="511"/>
      <c r="M285" s="510"/>
    </row>
    <row r="286" spans="1:13" x14ac:dyDescent="0.2">
      <c r="A286" s="722" t="s">
        <v>282</v>
      </c>
      <c r="B286" s="764"/>
      <c r="C286" s="507">
        <f>SUM(E286:F286)</f>
        <v>0</v>
      </c>
      <c r="D286" s="516"/>
      <c r="E286" s="517"/>
      <c r="F286" s="518"/>
      <c r="G286" s="517"/>
      <c r="H286" s="446"/>
      <c r="I286" s="518"/>
      <c r="J286" s="517"/>
      <c r="K286" s="518"/>
      <c r="L286" s="519"/>
      <c r="M286" s="518"/>
    </row>
    <row r="287" spans="1:13" x14ac:dyDescent="0.2">
      <c r="A287" s="722" t="s">
        <v>283</v>
      </c>
      <c r="B287" s="764"/>
      <c r="C287" s="507">
        <f>SUM(E287:F287)</f>
        <v>0</v>
      </c>
      <c r="D287" s="516"/>
      <c r="E287" s="517"/>
      <c r="F287" s="518"/>
      <c r="G287" s="517"/>
      <c r="H287" s="446"/>
      <c r="I287" s="518"/>
      <c r="J287" s="517"/>
      <c r="K287" s="518"/>
      <c r="L287" s="519"/>
      <c r="M287" s="518"/>
    </row>
    <row r="288" spans="1:13" x14ac:dyDescent="0.2">
      <c r="A288" s="337"/>
      <c r="B288" s="338" t="s">
        <v>389</v>
      </c>
      <c r="C288" s="520">
        <f t="shared" ref="C288:M288" si="19">SUM(C284:C287)</f>
        <v>0</v>
      </c>
      <c r="D288" s="520">
        <f t="shared" si="19"/>
        <v>0</v>
      </c>
      <c r="E288" s="512">
        <f t="shared" si="19"/>
        <v>0</v>
      </c>
      <c r="F288" s="513">
        <f t="shared" si="19"/>
        <v>0</v>
      </c>
      <c r="G288" s="512">
        <f t="shared" si="19"/>
        <v>0</v>
      </c>
      <c r="H288" s="333">
        <f t="shared" si="19"/>
        <v>0</v>
      </c>
      <c r="I288" s="513">
        <f t="shared" si="19"/>
        <v>0</v>
      </c>
      <c r="J288" s="512">
        <f t="shared" si="19"/>
        <v>0</v>
      </c>
      <c r="K288" s="513">
        <f t="shared" si="19"/>
        <v>0</v>
      </c>
      <c r="L288" s="514">
        <f t="shared" si="19"/>
        <v>0</v>
      </c>
      <c r="M288" s="513">
        <f t="shared" si="19"/>
        <v>0</v>
      </c>
    </row>
    <row r="289" spans="1:13" x14ac:dyDescent="0.2">
      <c r="A289" s="339"/>
      <c r="B289" s="340" t="s">
        <v>157</v>
      </c>
      <c r="C289" s="521">
        <f t="shared" ref="C289:M289" si="20">SUM(C255+C259+C263+C267+C276+C283+C288)</f>
        <v>0</v>
      </c>
      <c r="D289" s="521">
        <f t="shared" si="20"/>
        <v>0</v>
      </c>
      <c r="E289" s="521">
        <f t="shared" si="20"/>
        <v>0</v>
      </c>
      <c r="F289" s="521">
        <f t="shared" si="20"/>
        <v>0</v>
      </c>
      <c r="G289" s="521">
        <f t="shared" si="20"/>
        <v>0</v>
      </c>
      <c r="H289" s="521">
        <f t="shared" si="20"/>
        <v>0</v>
      </c>
      <c r="I289" s="521">
        <f t="shared" si="20"/>
        <v>0</v>
      </c>
      <c r="J289" s="521">
        <f t="shared" si="20"/>
        <v>0</v>
      </c>
      <c r="K289" s="521">
        <f t="shared" si="20"/>
        <v>0</v>
      </c>
      <c r="L289" s="522">
        <f t="shared" si="20"/>
        <v>0</v>
      </c>
      <c r="M289" s="521">
        <f t="shared" si="20"/>
        <v>0</v>
      </c>
    </row>
    <row r="290" spans="1:13" x14ac:dyDescent="0.2">
      <c r="A290" s="96" t="s">
        <v>390</v>
      </c>
    </row>
    <row r="291" spans="1:13" ht="14.25" customHeight="1" x14ac:dyDescent="0.2">
      <c r="A291" s="693" t="s">
        <v>391</v>
      </c>
      <c r="B291" s="694"/>
      <c r="C291" s="581" t="s">
        <v>79</v>
      </c>
      <c r="D291" s="747" t="s">
        <v>392</v>
      </c>
      <c r="E291" s="748"/>
      <c r="F291" s="748"/>
      <c r="G291" s="748"/>
      <c r="H291" s="748"/>
      <c r="I291" s="749"/>
      <c r="J291" s="739" t="s">
        <v>176</v>
      </c>
    </row>
    <row r="292" spans="1:13" ht="28.5" x14ac:dyDescent="0.2">
      <c r="A292" s="695"/>
      <c r="B292" s="696"/>
      <c r="C292" s="583"/>
      <c r="D292" s="342" t="s">
        <v>393</v>
      </c>
      <c r="E292" s="343" t="s">
        <v>394</v>
      </c>
      <c r="F292" s="344" t="s">
        <v>395</v>
      </c>
      <c r="G292" s="344" t="s">
        <v>396</v>
      </c>
      <c r="H292" s="344" t="s">
        <v>397</v>
      </c>
      <c r="I292" s="345" t="s">
        <v>398</v>
      </c>
      <c r="J292" s="740"/>
    </row>
    <row r="293" spans="1:13" x14ac:dyDescent="0.2">
      <c r="A293" s="741" t="s">
        <v>399</v>
      </c>
      <c r="B293" s="742"/>
      <c r="C293" s="346">
        <f>SUM(D293:I293)</f>
        <v>0</v>
      </c>
      <c r="D293" s="347"/>
      <c r="E293" s="348"/>
      <c r="F293" s="348"/>
      <c r="G293" s="348"/>
      <c r="H293" s="348"/>
      <c r="I293" s="349"/>
      <c r="J293" s="350"/>
    </row>
    <row r="294" spans="1:13" x14ac:dyDescent="0.2">
      <c r="A294" s="743" t="s">
        <v>400</v>
      </c>
      <c r="B294" s="744"/>
      <c r="C294" s="351">
        <f>SUM(D294:I294)</f>
        <v>0</v>
      </c>
      <c r="D294" s="352"/>
      <c r="E294" s="353"/>
      <c r="F294" s="353"/>
      <c r="G294" s="353"/>
      <c r="H294" s="353"/>
      <c r="I294" s="354"/>
      <c r="J294" s="355"/>
    </row>
    <row r="295" spans="1:13" x14ac:dyDescent="0.2">
      <c r="A295" s="745" t="s">
        <v>401</v>
      </c>
      <c r="B295" s="746"/>
      <c r="C295" s="356">
        <f>SUM(D295:E295)</f>
        <v>0</v>
      </c>
      <c r="D295" s="357"/>
      <c r="E295" s="358"/>
      <c r="F295" s="359"/>
      <c r="G295" s="359"/>
      <c r="H295" s="359"/>
      <c r="I295" s="360"/>
      <c r="J295" s="361"/>
    </row>
  </sheetData>
  <mergeCells count="201">
    <mergeCell ref="J291:J292"/>
    <mergeCell ref="A293:B293"/>
    <mergeCell ref="A294:B294"/>
    <mergeCell ref="A295:B295"/>
    <mergeCell ref="A285:B285"/>
    <mergeCell ref="A286:B286"/>
    <mergeCell ref="A287:B287"/>
    <mergeCell ref="A291:B292"/>
    <mergeCell ref="C291:C292"/>
    <mergeCell ref="D291:I291"/>
    <mergeCell ref="A278:B278"/>
    <mergeCell ref="A279:B279"/>
    <mergeCell ref="A280:B280"/>
    <mergeCell ref="A281:B281"/>
    <mergeCell ref="A282:B282"/>
    <mergeCell ref="A284:B284"/>
    <mergeCell ref="A271:B271"/>
    <mergeCell ref="A272:B272"/>
    <mergeCell ref="A273:B273"/>
    <mergeCell ref="A274:B274"/>
    <mergeCell ref="A275:B275"/>
    <mergeCell ref="A277:B277"/>
    <mergeCell ref="A264:B264"/>
    <mergeCell ref="A265:B265"/>
    <mergeCell ref="A266:B266"/>
    <mergeCell ref="A268:B268"/>
    <mergeCell ref="A269:B269"/>
    <mergeCell ref="A270:B270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6:B256"/>
    <mergeCell ref="A244:A246"/>
    <mergeCell ref="A248:B249"/>
    <mergeCell ref="C248:C249"/>
    <mergeCell ref="D248:D249"/>
    <mergeCell ref="E248:F248"/>
    <mergeCell ref="G248:I248"/>
    <mergeCell ref="A232:B232"/>
    <mergeCell ref="A235:B235"/>
    <mergeCell ref="A236:B236"/>
    <mergeCell ref="A239:A240"/>
    <mergeCell ref="A241:B241"/>
    <mergeCell ref="A243:B243"/>
    <mergeCell ref="A225:B225"/>
    <mergeCell ref="A227:B227"/>
    <mergeCell ref="A228:B228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J211:J212"/>
    <mergeCell ref="K211:K212"/>
    <mergeCell ref="L211:L212"/>
    <mergeCell ref="M211:M212"/>
    <mergeCell ref="O211:O212"/>
    <mergeCell ref="P211:P212"/>
    <mergeCell ref="H210:J210"/>
    <mergeCell ref="K210:M210"/>
    <mergeCell ref="N210:N212"/>
    <mergeCell ref="O210:P210"/>
    <mergeCell ref="Q210:Q212"/>
    <mergeCell ref="D211:D212"/>
    <mergeCell ref="E211:F211"/>
    <mergeCell ref="G211:G212"/>
    <mergeCell ref="H211:H212"/>
    <mergeCell ref="I211:I212"/>
    <mergeCell ref="A207:B207"/>
    <mergeCell ref="A208:B208"/>
    <mergeCell ref="A209:B209"/>
    <mergeCell ref="A210:B212"/>
    <mergeCell ref="C210:C212"/>
    <mergeCell ref="D210:G210"/>
    <mergeCell ref="A201:B201"/>
    <mergeCell ref="A202:A203"/>
    <mergeCell ref="A204:B204"/>
    <mergeCell ref="A205:B206"/>
    <mergeCell ref="C205:C206"/>
    <mergeCell ref="D205:D206"/>
    <mergeCell ref="A198:B199"/>
    <mergeCell ref="C198:C199"/>
    <mergeCell ref="D198:D199"/>
    <mergeCell ref="E198:E199"/>
    <mergeCell ref="F198:F199"/>
    <mergeCell ref="A200:B200"/>
    <mergeCell ref="U173:U175"/>
    <mergeCell ref="V173:V175"/>
    <mergeCell ref="E174:G174"/>
    <mergeCell ref="H174:J174"/>
    <mergeCell ref="A196:B196"/>
    <mergeCell ref="A197:F197"/>
    <mergeCell ref="L173:N174"/>
    <mergeCell ref="O173:O175"/>
    <mergeCell ref="P173:Q174"/>
    <mergeCell ref="R173:R175"/>
    <mergeCell ref="S173:S175"/>
    <mergeCell ref="T173:T175"/>
    <mergeCell ref="Q157:Q159"/>
    <mergeCell ref="R157:R159"/>
    <mergeCell ref="D158:D159"/>
    <mergeCell ref="E158:F158"/>
    <mergeCell ref="G158:G159"/>
    <mergeCell ref="H158:H159"/>
    <mergeCell ref="I158:I159"/>
    <mergeCell ref="A172:B172"/>
    <mergeCell ref="A173:B175"/>
    <mergeCell ref="C173:C175"/>
    <mergeCell ref="D173:D175"/>
    <mergeCell ref="E173:J173"/>
    <mergeCell ref="K173:K175"/>
    <mergeCell ref="K158:K159"/>
    <mergeCell ref="L158:L159"/>
    <mergeCell ref="M158:M159"/>
    <mergeCell ref="A171:B171"/>
    <mergeCell ref="A154:B154"/>
    <mergeCell ref="A155:B155"/>
    <mergeCell ref="A157:B159"/>
    <mergeCell ref="C157:C159"/>
    <mergeCell ref="D157:G157"/>
    <mergeCell ref="H157:J157"/>
    <mergeCell ref="J158:J159"/>
    <mergeCell ref="O148:O149"/>
    <mergeCell ref="P148:P149"/>
    <mergeCell ref="A150:B150"/>
    <mergeCell ref="A151:B151"/>
    <mergeCell ref="A152:B152"/>
    <mergeCell ref="A153:B153"/>
    <mergeCell ref="A147:B149"/>
    <mergeCell ref="C147:C149"/>
    <mergeCell ref="O158:O159"/>
    <mergeCell ref="P158:P159"/>
    <mergeCell ref="O147:P147"/>
    <mergeCell ref="K157:M157"/>
    <mergeCell ref="N157:N159"/>
    <mergeCell ref="O157:P157"/>
    <mergeCell ref="Q147:Q149"/>
    <mergeCell ref="R147:R149"/>
    <mergeCell ref="D148:D149"/>
    <mergeCell ref="E148:F148"/>
    <mergeCell ref="G148:G149"/>
    <mergeCell ref="H148:H149"/>
    <mergeCell ref="I148:I149"/>
    <mergeCell ref="J148:J149"/>
    <mergeCell ref="K148:K149"/>
    <mergeCell ref="D147:G147"/>
    <mergeCell ref="H147:J147"/>
    <mergeCell ref="K147:M147"/>
    <mergeCell ref="N147:N149"/>
    <mergeCell ref="L148:L149"/>
    <mergeCell ref="M148:M149"/>
    <mergeCell ref="A134:B134"/>
    <mergeCell ref="A138:A141"/>
    <mergeCell ref="A144:B144"/>
    <mergeCell ref="A145:B145"/>
    <mergeCell ref="R118:R120"/>
    <mergeCell ref="S118:S120"/>
    <mergeCell ref="D119:D120"/>
    <mergeCell ref="E119:F119"/>
    <mergeCell ref="G119:G120"/>
    <mergeCell ref="H119:H120"/>
    <mergeCell ref="I119:I120"/>
    <mergeCell ref="J119:J120"/>
    <mergeCell ref="K119:K120"/>
    <mergeCell ref="L119:L120"/>
    <mergeCell ref="D118:G118"/>
    <mergeCell ref="H118:J118"/>
    <mergeCell ref="K118:M118"/>
    <mergeCell ref="N118:N120"/>
    <mergeCell ref="O118:P118"/>
    <mergeCell ref="Q118:Q120"/>
    <mergeCell ref="M119:M120"/>
    <mergeCell ref="O119:O120"/>
    <mergeCell ref="P119:P120"/>
    <mergeCell ref="A8:C8"/>
    <mergeCell ref="A57:B57"/>
    <mergeCell ref="A85:B85"/>
    <mergeCell ref="A95:B95"/>
    <mergeCell ref="A100:B100"/>
    <mergeCell ref="A118:B120"/>
    <mergeCell ref="C118:C120"/>
    <mergeCell ref="A121:B121"/>
    <mergeCell ref="A127:A130"/>
  </mergeCells>
  <dataValidations count="1">
    <dataValidation allowBlank="1" showInputMessage="1" showErrorMessage="1" errorTitle="ERROR" error="Por favor ingrese solo Números." sqref="A213:A227 B229:B243 L16:R124 A198:A210 B226 B198:J209 W153:XFD209 S153:V173 R125:R147 E1:XFD15 S16:XFD152 K191:K209 A236:A1048576 E172:K190 E191:J197 B290:J1048576 K210:XFD1048576 C210:J289 B247:B289 L172:Q209 S176:V209 E155:Q171 R160:R209 A1:D197 E16:K154 L125:Q154 R150:R157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opLeftCell="B113" zoomScale="80" zoomScaleNormal="80" workbookViewId="0">
      <selection activeCell="J136" sqref="J136"/>
    </sheetView>
  </sheetViews>
  <sheetFormatPr baseColWidth="10" defaultColWidth="11.42578125" defaultRowHeight="14.25" x14ac:dyDescent="0.2"/>
  <cols>
    <col min="1" max="1" width="59.140625" style="5" customWidth="1"/>
    <col min="2" max="2" width="113.5703125" style="4" bestFit="1" customWidth="1"/>
    <col min="3" max="3" width="24.5703125" style="5" customWidth="1"/>
    <col min="4" max="4" width="20.7109375" style="5" customWidth="1"/>
    <col min="5" max="5" width="22" style="5" customWidth="1"/>
    <col min="6" max="6" width="18.42578125" style="5" customWidth="1"/>
    <col min="7" max="7" width="19.7109375" style="5" customWidth="1"/>
    <col min="8" max="9" width="15.7109375" style="5" customWidth="1"/>
    <col min="10" max="10" width="16.7109375" style="5" customWidth="1"/>
    <col min="11" max="11" width="17" style="5" customWidth="1"/>
    <col min="12" max="12" width="21.42578125" style="5" customWidth="1"/>
    <col min="13" max="13" width="18.28515625" style="5" customWidth="1"/>
    <col min="14" max="15" width="19.42578125" style="5" customWidth="1"/>
    <col min="16" max="16" width="19.7109375" style="5" customWidth="1"/>
    <col min="17" max="17" width="14.7109375" style="5" customWidth="1"/>
    <col min="18" max="18" width="22" style="5" customWidth="1"/>
    <col min="19" max="22" width="22.7109375" style="5" customWidth="1"/>
    <col min="23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x14ac:dyDescent="0.2">
      <c r="A1" s="1" t="s">
        <v>0</v>
      </c>
      <c r="B1" s="2"/>
    </row>
    <row r="2" spans="1:14" s="3" customFormat="1" x14ac:dyDescent="0.2">
      <c r="A2" s="1" t="str">
        <f>CONCATENATE("COMUNA: ",[6]NOMBRE!B2," - ","( ",[6]NOMBRE!C2,[6]NOMBRE!D2,[6]NOMBRE!E2,[6]NOMBRE!F2,[6]NOMBRE!G2," )")</f>
        <v>COMUNA: LINARES - ( 07401 )</v>
      </c>
      <c r="B2" s="2"/>
    </row>
    <row r="3" spans="1:14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</row>
    <row r="4" spans="1:14" x14ac:dyDescent="0.2">
      <c r="A4" s="1" t="str">
        <f>CONCATENATE("MES: ",[6]NOMBRE!B6," - ","( ",[6]NOMBRE!C6,[6]NOMBRE!D6," )")</f>
        <v>MES: MAYO - ( 05 )</v>
      </c>
    </row>
    <row r="5" spans="1:14" s="3" customFormat="1" x14ac:dyDescent="0.2">
      <c r="A5" s="1" t="str">
        <f>CONCATENATE("AÑO: ",[6]NOMBRE!B7)</f>
        <v>AÑO: 2023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x14ac:dyDescent="0.2">
      <c r="A6" s="1"/>
      <c r="B6" s="6"/>
      <c r="C6" s="7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x14ac:dyDescent="0.2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x14ac:dyDescent="0.2">
      <c r="A8" s="571" t="s">
        <v>2</v>
      </c>
      <c r="B8" s="571"/>
      <c r="C8" s="57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8.25" x14ac:dyDescent="0.2">
      <c r="A9" s="84" t="s">
        <v>402</v>
      </c>
      <c r="B9" s="8" t="s">
        <v>403</v>
      </c>
      <c r="C9" s="539" t="s">
        <v>5</v>
      </c>
      <c r="D9" s="539" t="s">
        <v>6</v>
      </c>
      <c r="E9" s="539" t="s">
        <v>7</v>
      </c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x14ac:dyDescent="0.2">
      <c r="A10" s="447"/>
      <c r="B10" s="448" t="s">
        <v>404</v>
      </c>
      <c r="C10" s="40">
        <f>SUM(C11:C17)</f>
        <v>12739</v>
      </c>
      <c r="D10" s="40">
        <f>SUM(D11:D17)</f>
        <v>12498</v>
      </c>
      <c r="E10" s="449">
        <f>SUM(E11:E17)</f>
        <v>113464400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x14ac:dyDescent="0.2">
      <c r="A11" s="362"/>
      <c r="B11" s="450" t="s">
        <v>9</v>
      </c>
      <c r="C11" s="451">
        <f>[6]B!C56</f>
        <v>0</v>
      </c>
      <c r="D11" s="451">
        <f>[6]B!E56</f>
        <v>0</v>
      </c>
      <c r="E11" s="452">
        <f>[6]B!AL56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">
      <c r="A12" s="362"/>
      <c r="B12" s="363" t="s">
        <v>10</v>
      </c>
      <c r="C12" s="16">
        <f>SUM([6]B!C$6:C$53)</f>
        <v>7907</v>
      </c>
      <c r="D12" s="16">
        <f>SUM([6]B!E$6:E$53)</f>
        <v>7907</v>
      </c>
      <c r="E12" s="17">
        <f>SUM([6]B!AL$6:AL$53)</f>
        <v>71558350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x14ac:dyDescent="0.2">
      <c r="A13" s="362"/>
      <c r="B13" s="363" t="s">
        <v>11</v>
      </c>
      <c r="C13" s="16">
        <f>[6]B!C58</f>
        <v>4570</v>
      </c>
      <c r="D13" s="16">
        <f>[6]B!E58</f>
        <v>4396</v>
      </c>
      <c r="E13" s="17">
        <f>[6]B!AL58</f>
        <v>39783800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28.5" x14ac:dyDescent="0.2">
      <c r="A14" s="362"/>
      <c r="B14" s="363" t="s">
        <v>12</v>
      </c>
      <c r="C14" s="16">
        <f>[6]B!C57</f>
        <v>122</v>
      </c>
      <c r="D14" s="16">
        <f>[6]B!E57</f>
        <v>55</v>
      </c>
      <c r="E14" s="17">
        <f>[6]B!AL57</f>
        <v>923450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">
      <c r="A15" s="362"/>
      <c r="B15" s="363" t="s">
        <v>13</v>
      </c>
      <c r="C15" s="16">
        <f>[6]B!C$121</f>
        <v>135</v>
      </c>
      <c r="D15" s="16">
        <f>[6]B!E$121</f>
        <v>135</v>
      </c>
      <c r="E15" s="17">
        <f>[6]B!AL$121</f>
        <v>1016550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x14ac:dyDescent="0.2">
      <c r="A16" s="364"/>
      <c r="B16" s="365" t="s">
        <v>14</v>
      </c>
      <c r="C16" s="16">
        <f>+[6]B!C$128</f>
        <v>0</v>
      </c>
      <c r="D16" s="16">
        <f>+[6]B!E$128</f>
        <v>0</v>
      </c>
      <c r="E16" s="17">
        <f>+[6]B!AL$128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2">
      <c r="A17" s="366" t="s">
        <v>15</v>
      </c>
      <c r="B17" s="367" t="s">
        <v>16</v>
      </c>
      <c r="C17" s="22">
        <f>[6]B!C$1246</f>
        <v>5</v>
      </c>
      <c r="D17" s="22">
        <f>[6]B!E$1246</f>
        <v>5</v>
      </c>
      <c r="E17" s="23">
        <f>[6]B!AL$1246</f>
        <v>182250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x14ac:dyDescent="0.2">
      <c r="A18" s="24"/>
      <c r="B18" s="25" t="s">
        <v>17</v>
      </c>
      <c r="C18" s="26">
        <f>SUM(C19:C29)</f>
        <v>3576</v>
      </c>
      <c r="D18" s="26">
        <f>SUM(D19:D29)</f>
        <v>3574</v>
      </c>
      <c r="E18" s="27">
        <f>SUM(E19:E29)</f>
        <v>6876550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x14ac:dyDescent="0.2">
      <c r="A19" s="368" t="s">
        <v>18</v>
      </c>
      <c r="B19" s="369" t="s">
        <v>19</v>
      </c>
      <c r="C19" s="30">
        <f>+[6]B!C$65</f>
        <v>1175</v>
      </c>
      <c r="D19" s="30">
        <f>+[6]B!E$65</f>
        <v>1175</v>
      </c>
      <c r="E19" s="31">
        <f>+[6]B!AL$65</f>
        <v>1656750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x14ac:dyDescent="0.2">
      <c r="A20" s="362" t="s">
        <v>20</v>
      </c>
      <c r="B20" s="363" t="s">
        <v>21</v>
      </c>
      <c r="C20" s="32">
        <f>+[6]B!C$62</f>
        <v>0</v>
      </c>
      <c r="D20" s="32">
        <f>+[6]B!E$62</f>
        <v>0</v>
      </c>
      <c r="E20" s="33">
        <f>+[6]B!AL$62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x14ac:dyDescent="0.2">
      <c r="A21" s="362" t="s">
        <v>22</v>
      </c>
      <c r="B21" s="363" t="s">
        <v>23</v>
      </c>
      <c r="C21" s="32">
        <f>+[6]B!C$63</f>
        <v>0</v>
      </c>
      <c r="D21" s="32">
        <f>+[6]B!E$63</f>
        <v>0</v>
      </c>
      <c r="E21" s="33">
        <f>+[6]B!AL$63</f>
        <v>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x14ac:dyDescent="0.2">
      <c r="A22" s="362" t="s">
        <v>24</v>
      </c>
      <c r="B22" s="363" t="s">
        <v>25</v>
      </c>
      <c r="C22" s="32">
        <f>+[6]B!C$64</f>
        <v>141</v>
      </c>
      <c r="D22" s="32">
        <f>+[6]B!E$64</f>
        <v>141</v>
      </c>
      <c r="E22" s="33">
        <f>+[6]B!AL$64</f>
        <v>270720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x14ac:dyDescent="0.2">
      <c r="A23" s="362" t="s">
        <v>26</v>
      </c>
      <c r="B23" s="363" t="s">
        <v>27</v>
      </c>
      <c r="C23" s="32">
        <f>+[6]B!C$66</f>
        <v>843</v>
      </c>
      <c r="D23" s="32">
        <f>+[6]B!E$66</f>
        <v>841</v>
      </c>
      <c r="E23" s="33">
        <f>+[6]B!AL$66</f>
        <v>1185810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x14ac:dyDescent="0.2">
      <c r="A24" s="362" t="s">
        <v>28</v>
      </c>
      <c r="B24" s="363" t="s">
        <v>29</v>
      </c>
      <c r="C24" s="32">
        <f>+[6]B!C$67</f>
        <v>602</v>
      </c>
      <c r="D24" s="32">
        <f>+[6]B!E$67</f>
        <v>602</v>
      </c>
      <c r="E24" s="33">
        <f>+[6]B!AL$67</f>
        <v>848820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x14ac:dyDescent="0.2">
      <c r="A25" s="362" t="s">
        <v>30</v>
      </c>
      <c r="B25" s="363" t="s">
        <v>31</v>
      </c>
      <c r="C25" s="32">
        <f>+[6]B!C$1242</f>
        <v>364</v>
      </c>
      <c r="D25" s="32">
        <f>+[6]B!E$1242</f>
        <v>364</v>
      </c>
      <c r="E25" s="33">
        <f>+[6]B!AL$1242</f>
        <v>1255800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x14ac:dyDescent="0.2">
      <c r="A26" s="362" t="s">
        <v>32</v>
      </c>
      <c r="B26" s="363" t="s">
        <v>33</v>
      </c>
      <c r="C26" s="32">
        <f>+[6]B!C$1243</f>
        <v>441</v>
      </c>
      <c r="D26" s="32">
        <f>+[6]B!E$1243</f>
        <v>441</v>
      </c>
      <c r="E26" s="33">
        <f>+[6]B!AL$1243</f>
        <v>1521450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x14ac:dyDescent="0.2">
      <c r="A27" s="362" t="s">
        <v>34</v>
      </c>
      <c r="B27" s="363" t="s">
        <v>35</v>
      </c>
      <c r="C27" s="32">
        <f>+[6]B!C$1244</f>
        <v>10</v>
      </c>
      <c r="D27" s="32">
        <f>+[6]B!E$1244</f>
        <v>10</v>
      </c>
      <c r="E27" s="33">
        <f>+[6]B!AL$1244</f>
        <v>137200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x14ac:dyDescent="0.2">
      <c r="A28" s="362" t="s">
        <v>36</v>
      </c>
      <c r="B28" s="363" t="s">
        <v>37</v>
      </c>
      <c r="C28" s="32">
        <f>+[6]B!C$1245</f>
        <v>0</v>
      </c>
      <c r="D28" s="32">
        <f>+[6]B!E$1245</f>
        <v>0</v>
      </c>
      <c r="E28" s="33">
        <f>+[6]B!AL$1245</f>
        <v>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x14ac:dyDescent="0.2">
      <c r="A29" s="362"/>
      <c r="B29" s="363" t="s">
        <v>38</v>
      </c>
      <c r="C29" s="16">
        <f>+[6]B!C$123</f>
        <v>0</v>
      </c>
      <c r="D29" s="16">
        <f>+[6]B!E$123</f>
        <v>0</v>
      </c>
      <c r="E29" s="17">
        <f>+[6]B!AL$123</f>
        <v>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x14ac:dyDescent="0.2">
      <c r="A30" s="370"/>
      <c r="B30" s="371" t="s">
        <v>39</v>
      </c>
      <c r="C30" s="36">
        <f>SUM(C31:C32)</f>
        <v>719</v>
      </c>
      <c r="D30" s="37"/>
      <c r="E30" s="38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x14ac:dyDescent="0.2">
      <c r="A31" s="39"/>
      <c r="B31" s="363" t="s">
        <v>40</v>
      </c>
      <c r="C31" s="32">
        <f>+[6]B!C$69</f>
        <v>391</v>
      </c>
      <c r="D31" s="37"/>
      <c r="E31" s="38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x14ac:dyDescent="0.2">
      <c r="A32" s="39"/>
      <c r="B32" s="363" t="s">
        <v>41</v>
      </c>
      <c r="C32" s="32">
        <f>+[6]B!C$70</f>
        <v>328</v>
      </c>
      <c r="D32" s="37"/>
      <c r="E32" s="38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x14ac:dyDescent="0.2">
      <c r="A33" s="24"/>
      <c r="B33" s="25" t="s">
        <v>405</v>
      </c>
      <c r="C33" s="26">
        <f>SUM(C34:C35)</f>
        <v>0</v>
      </c>
      <c r="D33" s="40">
        <f>SUM(D34:D35)</f>
        <v>0</v>
      </c>
      <c r="E33" s="41">
        <f>SUM(E34:E35)</f>
        <v>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x14ac:dyDescent="0.2">
      <c r="A34" s="372" t="s">
        <v>43</v>
      </c>
      <c r="B34" s="369" t="s">
        <v>44</v>
      </c>
      <c r="C34" s="43">
        <f>+[6]B!C$1247</f>
        <v>0</v>
      </c>
      <c r="D34" s="43">
        <f>[6]B!$E$1247</f>
        <v>0</v>
      </c>
      <c r="E34" s="44">
        <f>[6]B!$AL$1247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x14ac:dyDescent="0.2">
      <c r="A35" s="362" t="s">
        <v>45</v>
      </c>
      <c r="B35" s="363" t="s">
        <v>46</v>
      </c>
      <c r="C35" s="16">
        <f>+[6]B!C$1248</f>
        <v>0</v>
      </c>
      <c r="D35" s="16">
        <f>[6]B!$E$1248</f>
        <v>0</v>
      </c>
      <c r="E35" s="45">
        <f>[6]B!$AL$1248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x14ac:dyDescent="0.2">
      <c r="A36" s="370"/>
      <c r="B36" s="373" t="s">
        <v>47</v>
      </c>
      <c r="C36" s="47">
        <f>C$37</f>
        <v>0</v>
      </c>
      <c r="D36" s="37"/>
      <c r="E36" s="48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4.25" customHeight="1" x14ac:dyDescent="0.2">
      <c r="A37" s="362" t="s">
        <v>48</v>
      </c>
      <c r="B37" s="367" t="s">
        <v>49</v>
      </c>
      <c r="C37" s="49">
        <f>+[6]B!C$1256</f>
        <v>0</v>
      </c>
      <c r="D37" s="37"/>
      <c r="E37" s="48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x14ac:dyDescent="0.2">
      <c r="A38" s="50"/>
      <c r="B38" s="25" t="s">
        <v>50</v>
      </c>
      <c r="C38" s="26">
        <f>SUM(C39:C44)</f>
        <v>1009</v>
      </c>
      <c r="D38" s="26">
        <f>SUM(D39:D44)</f>
        <v>1009</v>
      </c>
      <c r="E38" s="27">
        <f>SUM(E39:E44)</f>
        <v>1683880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x14ac:dyDescent="0.2">
      <c r="A39" s="372" t="s">
        <v>51</v>
      </c>
      <c r="B39" s="369" t="s">
        <v>52</v>
      </c>
      <c r="C39" s="51">
        <f>[6]B!C130</f>
        <v>26</v>
      </c>
      <c r="D39" s="51">
        <f>[6]B!E130</f>
        <v>26</v>
      </c>
      <c r="E39" s="51">
        <f>[6]B!AL130</f>
        <v>120640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x14ac:dyDescent="0.2">
      <c r="A40" s="374" t="s">
        <v>53</v>
      </c>
      <c r="B40" s="363" t="s">
        <v>54</v>
      </c>
      <c r="C40" s="17">
        <f>[6]B!C133</f>
        <v>88</v>
      </c>
      <c r="D40" s="17">
        <f>[6]B!E133</f>
        <v>88</v>
      </c>
      <c r="E40" s="17">
        <f>[6]B!AL133</f>
        <v>224400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2">
      <c r="A41" s="362" t="s">
        <v>55</v>
      </c>
      <c r="B41" s="363" t="s">
        <v>56</v>
      </c>
      <c r="C41" s="17">
        <f>[6]B!C131</f>
        <v>0</v>
      </c>
      <c r="D41" s="17">
        <f>[6]B!E131</f>
        <v>0</v>
      </c>
      <c r="E41" s="17">
        <f>[6]B!AL131</f>
        <v>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x14ac:dyDescent="0.2">
      <c r="A42" s="362" t="s">
        <v>57</v>
      </c>
      <c r="B42" s="363" t="s">
        <v>58</v>
      </c>
      <c r="C42" s="17">
        <f>[6]B!C132</f>
        <v>533</v>
      </c>
      <c r="D42" s="17">
        <f>[6]B!E132</f>
        <v>533</v>
      </c>
      <c r="E42" s="17">
        <f>[6]B!AL132</f>
        <v>415740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x14ac:dyDescent="0.2">
      <c r="A43" s="375" t="s">
        <v>59</v>
      </c>
      <c r="B43" s="363" t="s">
        <v>60</v>
      </c>
      <c r="C43" s="17">
        <f>[6]B!C134</f>
        <v>299</v>
      </c>
      <c r="D43" s="17">
        <f>[6]B!E134</f>
        <v>299</v>
      </c>
      <c r="E43" s="17">
        <f>[6]B!AL134</f>
        <v>762450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x14ac:dyDescent="0.2">
      <c r="A44" s="375" t="s">
        <v>61</v>
      </c>
      <c r="B44" s="363" t="s">
        <v>62</v>
      </c>
      <c r="C44" s="17">
        <f>[6]B!C135</f>
        <v>63</v>
      </c>
      <c r="D44" s="17">
        <f>[6]B!E135</f>
        <v>63</v>
      </c>
      <c r="E44" s="17">
        <f>[6]B!AL135</f>
        <v>160650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x14ac:dyDescent="0.2">
      <c r="A45" s="376"/>
      <c r="B45" s="373" t="s">
        <v>406</v>
      </c>
      <c r="C45" s="55">
        <f>C46</f>
        <v>2664</v>
      </c>
      <c r="D45" s="56"/>
      <c r="E45" s="38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x14ac:dyDescent="0.2">
      <c r="A46" s="366"/>
      <c r="B46" s="367" t="s">
        <v>64</v>
      </c>
      <c r="C46" s="57">
        <f>[6]B!C137</f>
        <v>2664</v>
      </c>
      <c r="D46" s="56"/>
      <c r="E46" s="38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x14ac:dyDescent="0.2">
      <c r="A47" s="50"/>
      <c r="B47" s="25" t="s">
        <v>65</v>
      </c>
      <c r="C47" s="27">
        <f>SUM(C48:C52)</f>
        <v>417</v>
      </c>
      <c r="D47" s="27">
        <f>SUM(D48:D52)</f>
        <v>417</v>
      </c>
      <c r="E47" s="27">
        <f>SUM(E48:E52)</f>
        <v>585990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x14ac:dyDescent="0.2">
      <c r="A48" s="368" t="s">
        <v>66</v>
      </c>
      <c r="B48" s="369" t="s">
        <v>67</v>
      </c>
      <c r="C48" s="17">
        <f>[6]B!C143</f>
        <v>21</v>
      </c>
      <c r="D48" s="17">
        <f>[6]B!E143</f>
        <v>21</v>
      </c>
      <c r="E48" s="51">
        <f>[6]B!AL143</f>
        <v>46410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x14ac:dyDescent="0.2">
      <c r="A49" s="362" t="s">
        <v>68</v>
      </c>
      <c r="B49" s="363" t="s">
        <v>69</v>
      </c>
      <c r="C49" s="17">
        <f>[6]B!C141</f>
        <v>28</v>
      </c>
      <c r="D49" s="17">
        <f>[6]B!E141</f>
        <v>28</v>
      </c>
      <c r="E49" s="17">
        <f>[6]B!AL141</f>
        <v>61880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x14ac:dyDescent="0.2">
      <c r="A50" s="362" t="s">
        <v>70</v>
      </c>
      <c r="B50" s="363" t="s">
        <v>71</v>
      </c>
      <c r="C50" s="17">
        <f>[6]B!C142</f>
        <v>357</v>
      </c>
      <c r="D50" s="17">
        <f>[6]B!E142</f>
        <v>357</v>
      </c>
      <c r="E50" s="17">
        <f>[6]B!AL142</f>
        <v>453390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x14ac:dyDescent="0.2">
      <c r="A51" s="377" t="s">
        <v>72</v>
      </c>
      <c r="B51" s="363" t="s">
        <v>73</v>
      </c>
      <c r="C51" s="17">
        <f>[6]B!C144</f>
        <v>0</v>
      </c>
      <c r="D51" s="17">
        <f>[6]B!E144</f>
        <v>0</v>
      </c>
      <c r="E51" s="17">
        <f>[6]B!AL144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x14ac:dyDescent="0.2">
      <c r="A52" s="377" t="s">
        <v>74</v>
      </c>
      <c r="B52" s="363" t="s">
        <v>75</v>
      </c>
      <c r="C52" s="17">
        <f>[6]B!C145</f>
        <v>11</v>
      </c>
      <c r="D52" s="17">
        <f>[6]B!E145</f>
        <v>11</v>
      </c>
      <c r="E52" s="17">
        <f>[6]B!AL145</f>
        <v>24310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x14ac:dyDescent="0.2">
      <c r="A53" s="370"/>
      <c r="B53" s="371" t="s">
        <v>76</v>
      </c>
      <c r="C53" s="59">
        <f>SUM(C54:C55)</f>
        <v>1023</v>
      </c>
      <c r="D53" s="56"/>
      <c r="E53" s="60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x14ac:dyDescent="0.2">
      <c r="A54" s="39"/>
      <c r="B54" s="363" t="s">
        <v>77</v>
      </c>
      <c r="C54" s="17">
        <f>[6]B!C147</f>
        <v>1023</v>
      </c>
      <c r="D54" s="56"/>
      <c r="E54" s="6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x14ac:dyDescent="0.2">
      <c r="A55" s="61"/>
      <c r="B55" s="367" t="s">
        <v>407</v>
      </c>
      <c r="C55" s="57">
        <f>[6]B!C148</f>
        <v>0</v>
      </c>
      <c r="D55" s="62"/>
      <c r="E55" s="63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x14ac:dyDescent="0.2">
      <c r="A56" s="64"/>
      <c r="B56" s="8" t="s">
        <v>79</v>
      </c>
      <c r="C56" s="27">
        <f>C10+C18+C33+C38+C47+C30+C36+C45+C53</f>
        <v>22147</v>
      </c>
      <c r="D56" s="27">
        <f>D10+D18+D33+D38+D47</f>
        <v>17498</v>
      </c>
      <c r="E56" s="79">
        <f>E10+E18+E33+E38+E47</f>
        <v>122610820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x14ac:dyDescent="0.2">
      <c r="A57" s="572" t="s">
        <v>80</v>
      </c>
      <c r="B57" s="573"/>
      <c r="C57" s="66"/>
      <c r="D57" s="66"/>
      <c r="E57" s="67"/>
      <c r="F57" s="7"/>
      <c r="G57" s="7"/>
      <c r="H57" s="7"/>
      <c r="I57" s="7"/>
      <c r="J57" s="7"/>
      <c r="K57" s="7"/>
      <c r="L57" s="7"/>
    </row>
    <row r="58" spans="1:14" s="3" customFormat="1" ht="38.25" x14ac:dyDescent="0.2">
      <c r="A58" s="8" t="s">
        <v>3</v>
      </c>
      <c r="B58" s="8" t="s">
        <v>4</v>
      </c>
      <c r="C58" s="539" t="s">
        <v>5</v>
      </c>
      <c r="D58" s="539" t="s">
        <v>6</v>
      </c>
      <c r="E58" s="539" t="s">
        <v>7</v>
      </c>
      <c r="F58" s="7"/>
      <c r="G58" s="7"/>
      <c r="H58" s="7"/>
      <c r="I58" s="7"/>
      <c r="J58" s="7"/>
      <c r="K58" s="7"/>
      <c r="L58" s="7"/>
    </row>
    <row r="59" spans="1:14" s="3" customFormat="1" x14ac:dyDescent="0.2">
      <c r="A59" s="8"/>
      <c r="B59" s="378" t="s">
        <v>408</v>
      </c>
      <c r="C59" s="26"/>
      <c r="D59" s="26"/>
      <c r="E59" s="70"/>
      <c r="F59" s="7"/>
      <c r="G59" s="7"/>
      <c r="H59" s="7"/>
      <c r="I59" s="7"/>
      <c r="J59" s="7"/>
      <c r="K59" s="7"/>
      <c r="L59" s="7"/>
    </row>
    <row r="60" spans="1:14" s="3" customFormat="1" x14ac:dyDescent="0.2">
      <c r="A60" s="379" t="s">
        <v>82</v>
      </c>
      <c r="B60" s="72" t="s">
        <v>83</v>
      </c>
      <c r="C60" s="73">
        <f>[6]B!C$201</f>
        <v>1211</v>
      </c>
      <c r="D60" s="73">
        <f>[6]B!E201</f>
        <v>1204</v>
      </c>
      <c r="E60" s="45">
        <f>[6]B!$AL$201</f>
        <v>48605480</v>
      </c>
      <c r="F60" s="7"/>
      <c r="G60" s="7"/>
      <c r="H60" s="7"/>
      <c r="I60" s="7"/>
      <c r="J60" s="7"/>
      <c r="K60" s="7"/>
      <c r="L60" s="7"/>
    </row>
    <row r="61" spans="1:14" s="3" customFormat="1" x14ac:dyDescent="0.2">
      <c r="A61" s="379" t="s">
        <v>84</v>
      </c>
      <c r="B61" s="72" t="s">
        <v>85</v>
      </c>
      <c r="C61" s="73">
        <f>[6]B!C$202</f>
        <v>2010</v>
      </c>
      <c r="D61" s="73">
        <f>[6]B!E202</f>
        <v>2008</v>
      </c>
      <c r="E61" s="45">
        <f>[6]B!$AL$202</f>
        <v>91263600</v>
      </c>
      <c r="F61" s="7"/>
      <c r="G61" s="7"/>
      <c r="H61" s="7"/>
      <c r="I61" s="7"/>
      <c r="J61" s="7"/>
      <c r="K61" s="7"/>
      <c r="L61" s="7"/>
    </row>
    <row r="62" spans="1:14" s="3" customFormat="1" x14ac:dyDescent="0.2">
      <c r="A62" s="379" t="s">
        <v>86</v>
      </c>
      <c r="B62" s="72" t="s">
        <v>87</v>
      </c>
      <c r="C62" s="73">
        <f>[6]B!C$203</f>
        <v>342</v>
      </c>
      <c r="D62" s="73">
        <f>[6]B!E203</f>
        <v>341</v>
      </c>
      <c r="E62" s="45">
        <f>[6]B!$AL$203</f>
        <v>28821320</v>
      </c>
      <c r="F62" s="7"/>
      <c r="G62" s="7"/>
      <c r="H62" s="7"/>
      <c r="I62" s="7"/>
      <c r="J62" s="7"/>
      <c r="K62" s="7"/>
      <c r="L62" s="7"/>
    </row>
    <row r="63" spans="1:14" s="3" customFormat="1" x14ac:dyDescent="0.2">
      <c r="A63" s="379" t="s">
        <v>88</v>
      </c>
      <c r="B63" s="72" t="s">
        <v>89</v>
      </c>
      <c r="C63" s="73">
        <f>[6]B!C$204</f>
        <v>188</v>
      </c>
      <c r="D63" s="73">
        <f>[6]B!E204</f>
        <v>180</v>
      </c>
      <c r="E63" s="45">
        <f>[6]B!$AL$204</f>
        <v>15213600</v>
      </c>
      <c r="F63" s="7"/>
      <c r="G63" s="7"/>
      <c r="H63" s="7"/>
      <c r="I63" s="7"/>
      <c r="J63" s="7"/>
      <c r="K63" s="7"/>
      <c r="L63" s="7"/>
    </row>
    <row r="64" spans="1:14" s="3" customFormat="1" x14ac:dyDescent="0.2">
      <c r="A64" s="379" t="s">
        <v>90</v>
      </c>
      <c r="B64" s="72" t="s">
        <v>91</v>
      </c>
      <c r="C64" s="73">
        <f>[6]B!C$205</f>
        <v>0</v>
      </c>
      <c r="D64" s="73">
        <f>[6]B!E205</f>
        <v>0</v>
      </c>
      <c r="E64" s="45">
        <f>[6]B!$AL$205</f>
        <v>0</v>
      </c>
      <c r="F64" s="7"/>
      <c r="G64" s="7"/>
      <c r="H64" s="7"/>
      <c r="I64" s="7"/>
      <c r="J64" s="7"/>
      <c r="K64" s="7"/>
      <c r="L64" s="7"/>
    </row>
    <row r="65" spans="1:12" s="3" customFormat="1" x14ac:dyDescent="0.2">
      <c r="A65" s="379" t="s">
        <v>92</v>
      </c>
      <c r="B65" s="72" t="s">
        <v>93</v>
      </c>
      <c r="C65" s="73">
        <f>[6]B!C$206</f>
        <v>801</v>
      </c>
      <c r="D65" s="73">
        <f>[6]B!E206</f>
        <v>799</v>
      </c>
      <c r="E65" s="45">
        <f>[6]B!$AL$206</f>
        <v>139801030</v>
      </c>
      <c r="F65" s="7"/>
      <c r="G65" s="7"/>
      <c r="H65" s="7"/>
      <c r="I65" s="7"/>
      <c r="J65" s="7"/>
      <c r="K65" s="7"/>
      <c r="L65" s="7"/>
    </row>
    <row r="66" spans="1:12" s="3" customFormat="1" x14ac:dyDescent="0.2">
      <c r="A66" s="379" t="s">
        <v>94</v>
      </c>
      <c r="B66" s="72" t="s">
        <v>95</v>
      </c>
      <c r="C66" s="73">
        <f>[6]B!C$207</f>
        <v>0</v>
      </c>
      <c r="D66" s="73">
        <f>[6]B!E207</f>
        <v>0</v>
      </c>
      <c r="E66" s="45">
        <f>[6]B!$AL$207</f>
        <v>0</v>
      </c>
      <c r="F66" s="7"/>
      <c r="G66" s="7"/>
      <c r="H66" s="7"/>
      <c r="I66" s="7"/>
      <c r="J66" s="7"/>
      <c r="K66" s="7"/>
      <c r="L66" s="7"/>
    </row>
    <row r="67" spans="1:12" s="3" customFormat="1" x14ac:dyDescent="0.2">
      <c r="A67" s="379" t="s">
        <v>96</v>
      </c>
      <c r="B67" s="72" t="s">
        <v>97</v>
      </c>
      <c r="C67" s="73">
        <f>[6]B!C$208</f>
        <v>0</v>
      </c>
      <c r="D67" s="73">
        <f>[6]B!E208</f>
        <v>0</v>
      </c>
      <c r="E67" s="45">
        <f>[6]B!$AL$208</f>
        <v>0</v>
      </c>
      <c r="F67" s="7"/>
      <c r="G67" s="7"/>
      <c r="H67" s="7"/>
      <c r="I67" s="7"/>
      <c r="J67" s="7"/>
      <c r="K67" s="7"/>
      <c r="L67" s="7"/>
    </row>
    <row r="68" spans="1:12" s="3" customFormat="1" x14ac:dyDescent="0.2">
      <c r="A68" s="379" t="s">
        <v>98</v>
      </c>
      <c r="B68" s="72" t="s">
        <v>99</v>
      </c>
      <c r="C68" s="73">
        <f>[6]B!C$209</f>
        <v>519</v>
      </c>
      <c r="D68" s="73">
        <f>[6]B!E209</f>
        <v>518</v>
      </c>
      <c r="E68" s="45">
        <f>[6]B!$AL$209</f>
        <v>20937560</v>
      </c>
      <c r="F68" s="7"/>
      <c r="G68" s="7"/>
      <c r="H68" s="7"/>
      <c r="I68" s="7"/>
      <c r="J68" s="7"/>
      <c r="K68" s="7"/>
      <c r="L68" s="7"/>
    </row>
    <row r="69" spans="1:12" s="3" customFormat="1" x14ac:dyDescent="0.2">
      <c r="A69" s="379" t="s">
        <v>100</v>
      </c>
      <c r="B69" s="72" t="s">
        <v>101</v>
      </c>
      <c r="C69" s="73">
        <f>[6]B!C$210</f>
        <v>144</v>
      </c>
      <c r="D69" s="73">
        <f>[6]B!E210</f>
        <v>143</v>
      </c>
      <c r="E69" s="45">
        <f>[6]B!$AL$210</f>
        <v>1166880</v>
      </c>
      <c r="F69" s="7"/>
      <c r="G69" s="7"/>
      <c r="H69" s="7"/>
      <c r="I69" s="7"/>
      <c r="J69" s="7"/>
      <c r="K69" s="7"/>
      <c r="L69" s="7"/>
    </row>
    <row r="70" spans="1:12" s="3" customFormat="1" x14ac:dyDescent="0.2">
      <c r="A70" s="379" t="s">
        <v>102</v>
      </c>
      <c r="B70" s="72" t="s">
        <v>103</v>
      </c>
      <c r="C70" s="73">
        <f>[6]B!C$211</f>
        <v>86</v>
      </c>
      <c r="D70" s="73">
        <f>[6]B!E211</f>
        <v>85</v>
      </c>
      <c r="E70" s="45">
        <f>[6]B!$AL$211</f>
        <v>6445550</v>
      </c>
      <c r="F70" s="7"/>
      <c r="G70" s="7"/>
      <c r="H70" s="7"/>
      <c r="I70" s="7"/>
      <c r="J70" s="7"/>
      <c r="K70" s="7"/>
      <c r="L70" s="7"/>
    </row>
    <row r="71" spans="1:12" s="3" customFormat="1" x14ac:dyDescent="0.2">
      <c r="A71" s="379" t="s">
        <v>104</v>
      </c>
      <c r="B71" s="72" t="s">
        <v>105</v>
      </c>
      <c r="C71" s="73">
        <f>[6]B!C$212</f>
        <v>0</v>
      </c>
      <c r="D71" s="73">
        <f>[6]B!E212</f>
        <v>0</v>
      </c>
      <c r="E71" s="45">
        <f>[6]B!$AL$212</f>
        <v>0</v>
      </c>
      <c r="F71" s="7"/>
      <c r="G71" s="7"/>
      <c r="H71" s="7"/>
      <c r="I71" s="7"/>
      <c r="J71" s="7"/>
      <c r="K71" s="7"/>
      <c r="L71" s="7"/>
    </row>
    <row r="72" spans="1:12" s="3" customFormat="1" x14ac:dyDescent="0.2">
      <c r="A72" s="379" t="s">
        <v>106</v>
      </c>
      <c r="B72" s="72" t="s">
        <v>107</v>
      </c>
      <c r="C72" s="73">
        <f>[6]B!C$213</f>
        <v>0</v>
      </c>
      <c r="D72" s="73">
        <f>[6]B!E213</f>
        <v>0</v>
      </c>
      <c r="E72" s="45">
        <f>[6]B!$AL$213</f>
        <v>0</v>
      </c>
      <c r="F72" s="7"/>
      <c r="G72" s="7"/>
      <c r="H72" s="7"/>
      <c r="I72" s="7"/>
      <c r="J72" s="7"/>
      <c r="K72" s="7"/>
      <c r="L72" s="7"/>
    </row>
    <row r="73" spans="1:12" s="3" customFormat="1" x14ac:dyDescent="0.2">
      <c r="A73" s="379" t="s">
        <v>108</v>
      </c>
      <c r="B73" s="72" t="s">
        <v>109</v>
      </c>
      <c r="C73" s="73">
        <f>[6]B!C$214</f>
        <v>0</v>
      </c>
      <c r="D73" s="73">
        <f>[6]B!E214</f>
        <v>0</v>
      </c>
      <c r="E73" s="45">
        <f>[6]B!$AL$214</f>
        <v>0</v>
      </c>
      <c r="F73" s="7"/>
      <c r="G73" s="7"/>
      <c r="H73" s="7"/>
      <c r="I73" s="7"/>
      <c r="J73" s="7"/>
      <c r="K73" s="7"/>
      <c r="L73" s="7"/>
    </row>
    <row r="74" spans="1:12" s="3" customFormat="1" x14ac:dyDescent="0.2">
      <c r="A74" s="379" t="s">
        <v>110</v>
      </c>
      <c r="B74" s="72" t="s">
        <v>111</v>
      </c>
      <c r="C74" s="73">
        <f>[6]B!C$215</f>
        <v>240</v>
      </c>
      <c r="D74" s="73">
        <f>[6]B!E215</f>
        <v>240</v>
      </c>
      <c r="E74" s="45">
        <f>[6]B!$AL$215</f>
        <v>14469600</v>
      </c>
      <c r="F74" s="7"/>
      <c r="G74" s="7"/>
      <c r="H74" s="7"/>
      <c r="I74" s="7"/>
      <c r="J74" s="7"/>
      <c r="K74" s="7"/>
      <c r="L74" s="7"/>
    </row>
    <row r="75" spans="1:12" s="3" customFormat="1" x14ac:dyDescent="0.2">
      <c r="A75" s="380" t="s">
        <v>112</v>
      </c>
      <c r="B75" s="75" t="s">
        <v>113</v>
      </c>
      <c r="C75" s="73">
        <f>[6]B!C$216</f>
        <v>551</v>
      </c>
      <c r="D75" s="73">
        <f>[6]B!E216</f>
        <v>551</v>
      </c>
      <c r="E75" s="45">
        <f>[6]B!$AL$216</f>
        <v>55331420</v>
      </c>
      <c r="F75" s="7"/>
      <c r="G75" s="7"/>
      <c r="H75" s="7"/>
      <c r="I75" s="7"/>
      <c r="J75" s="7"/>
      <c r="K75" s="7"/>
      <c r="L75" s="7"/>
    </row>
    <row r="76" spans="1:12" s="3" customFormat="1" x14ac:dyDescent="0.2">
      <c r="A76" s="381"/>
      <c r="B76" s="77" t="s">
        <v>79</v>
      </c>
      <c r="C76" s="78">
        <f>SUM(C60:C75)</f>
        <v>6092</v>
      </c>
      <c r="D76" s="78">
        <f>SUM(D60:D75)</f>
        <v>6069</v>
      </c>
      <c r="E76" s="79">
        <f>SUM(E60:E75)</f>
        <v>422056040</v>
      </c>
      <c r="F76" s="7"/>
      <c r="G76" s="7"/>
      <c r="H76" s="7"/>
      <c r="I76" s="7"/>
      <c r="J76" s="7"/>
      <c r="K76" s="7"/>
      <c r="L76" s="7"/>
    </row>
    <row r="77" spans="1:12" s="3" customFormat="1" x14ac:dyDescent="0.2">
      <c r="A77" s="80" t="s">
        <v>114</v>
      </c>
      <c r="B77" s="81"/>
      <c r="C77" s="82"/>
      <c r="D77" s="82"/>
      <c r="E77" s="83"/>
      <c r="F77" s="7"/>
      <c r="G77" s="7"/>
      <c r="H77" s="7"/>
      <c r="I77" s="7"/>
      <c r="J77" s="7"/>
      <c r="K77" s="7"/>
      <c r="L77" s="7"/>
    </row>
    <row r="78" spans="1:12" s="3" customFormat="1" ht="38.25" x14ac:dyDescent="0.2">
      <c r="A78" s="8" t="s">
        <v>3</v>
      </c>
      <c r="B78" s="84" t="s">
        <v>115</v>
      </c>
      <c r="C78" s="539" t="s">
        <v>5</v>
      </c>
      <c r="D78" s="85" t="s">
        <v>6</v>
      </c>
      <c r="E78" s="539" t="s">
        <v>7</v>
      </c>
      <c r="F78" s="7"/>
      <c r="G78" s="7"/>
      <c r="H78" s="7"/>
      <c r="I78" s="7"/>
      <c r="J78" s="7"/>
      <c r="K78" s="7"/>
      <c r="L78" s="7"/>
    </row>
    <row r="79" spans="1:12" s="3" customFormat="1" x14ac:dyDescent="0.2">
      <c r="A79" s="372">
        <v>3003001</v>
      </c>
      <c r="B79" s="86" t="s">
        <v>116</v>
      </c>
      <c r="C79" s="87">
        <f>+[6]B!C3170</f>
        <v>5</v>
      </c>
      <c r="D79" s="87">
        <f>+[6]B!E$3170</f>
        <v>5</v>
      </c>
      <c r="E79" s="453">
        <f>+[6]B!AL$3170</f>
        <v>43950</v>
      </c>
      <c r="F79" s="7"/>
      <c r="G79" s="7"/>
      <c r="H79" s="7"/>
      <c r="I79" s="7"/>
      <c r="J79" s="7"/>
      <c r="K79" s="7"/>
      <c r="L79" s="7"/>
    </row>
    <row r="80" spans="1:12" s="3" customFormat="1" x14ac:dyDescent="0.2">
      <c r="A80" s="362" t="s">
        <v>117</v>
      </c>
      <c r="B80" s="88" t="s">
        <v>118</v>
      </c>
      <c r="C80" s="89">
        <f>+[6]B!C3171</f>
        <v>0</v>
      </c>
      <c r="D80" s="89">
        <f>+[6]B!E$3171</f>
        <v>0</v>
      </c>
      <c r="E80" s="454">
        <f>+[6]B!AL$3171</f>
        <v>0</v>
      </c>
      <c r="F80" s="7"/>
      <c r="G80" s="7"/>
      <c r="H80" s="7"/>
      <c r="I80" s="7"/>
      <c r="J80" s="7"/>
      <c r="K80" s="7"/>
      <c r="L80" s="7"/>
    </row>
    <row r="81" spans="1:22" s="3" customFormat="1" x14ac:dyDescent="0.2">
      <c r="A81" s="362" t="s">
        <v>119</v>
      </c>
      <c r="B81" s="88" t="s">
        <v>120</v>
      </c>
      <c r="C81" s="89">
        <f>+[6]B!C3172</f>
        <v>0</v>
      </c>
      <c r="D81" s="89">
        <f>+[6]B!E$3172</f>
        <v>0</v>
      </c>
      <c r="E81" s="454">
        <f>+[6]B!AL$3172</f>
        <v>0</v>
      </c>
      <c r="F81" s="7"/>
      <c r="G81" s="7"/>
      <c r="H81" s="7"/>
      <c r="I81" s="7"/>
      <c r="J81" s="7"/>
      <c r="K81" s="7"/>
      <c r="L81" s="7"/>
    </row>
    <row r="82" spans="1:22" s="3" customFormat="1" x14ac:dyDescent="0.2">
      <c r="A82" s="362" t="s">
        <v>121</v>
      </c>
      <c r="B82" s="88" t="s">
        <v>122</v>
      </c>
      <c r="C82" s="89">
        <f>+[6]B!C3173</f>
        <v>0</v>
      </c>
      <c r="D82" s="89">
        <f>+[6]B!E$3173</f>
        <v>0</v>
      </c>
      <c r="E82" s="454">
        <f>+[6]B!AL$3173</f>
        <v>0</v>
      </c>
      <c r="F82" s="7"/>
      <c r="G82" s="7"/>
      <c r="H82" s="7"/>
      <c r="I82" s="7"/>
      <c r="J82" s="7"/>
      <c r="K82" s="7"/>
      <c r="L82" s="7"/>
    </row>
    <row r="83" spans="1:22" s="3" customFormat="1" x14ac:dyDescent="0.2">
      <c r="A83" s="366" t="s">
        <v>123</v>
      </c>
      <c r="B83" s="90" t="s">
        <v>124</v>
      </c>
      <c r="C83" s="91">
        <f>+[6]B!C3174</f>
        <v>0</v>
      </c>
      <c r="D83" s="91">
        <f>+[6]B!E$3174</f>
        <v>0</v>
      </c>
      <c r="E83" s="455">
        <f>+[6]B!AL$3174</f>
        <v>0</v>
      </c>
      <c r="F83" s="7"/>
      <c r="G83" s="7"/>
      <c r="H83" s="7"/>
      <c r="I83" s="7"/>
      <c r="J83" s="7"/>
      <c r="K83" s="7"/>
      <c r="L83" s="7"/>
    </row>
    <row r="84" spans="1:22" s="3" customFormat="1" x14ac:dyDescent="0.2">
      <c r="A84" s="381"/>
      <c r="B84" s="92" t="s">
        <v>79</v>
      </c>
      <c r="C84" s="93">
        <f>SUM(C79:C83)</f>
        <v>5</v>
      </c>
      <c r="D84" s="93">
        <f>SUM(D79:D83)</f>
        <v>5</v>
      </c>
      <c r="E84" s="79">
        <f>SUM(E79:E83)</f>
        <v>43950</v>
      </c>
      <c r="F84" s="7"/>
      <c r="G84" s="7"/>
      <c r="H84" s="7"/>
      <c r="I84" s="7"/>
      <c r="J84" s="7"/>
      <c r="K84" s="7"/>
      <c r="L84" s="7"/>
    </row>
    <row r="85" spans="1:22" s="96" customFormat="1" ht="14.25" customHeight="1" x14ac:dyDescent="0.2">
      <c r="A85" s="574" t="s">
        <v>125</v>
      </c>
      <c r="B85" s="574"/>
      <c r="C85" s="94"/>
      <c r="D85" s="94"/>
      <c r="E85" s="95"/>
    </row>
    <row r="86" spans="1:22" s="3" customFormat="1" ht="38.25" x14ac:dyDescent="0.2">
      <c r="A86" s="8" t="s">
        <v>3</v>
      </c>
      <c r="B86" s="84" t="s">
        <v>126</v>
      </c>
      <c r="C86" s="539" t="s">
        <v>5</v>
      </c>
      <c r="D86" s="85" t="s">
        <v>6</v>
      </c>
      <c r="E86" s="539" t="s">
        <v>7</v>
      </c>
      <c r="F86" s="7"/>
      <c r="G86" s="7"/>
      <c r="H86" s="7"/>
      <c r="I86" s="7"/>
      <c r="J86" s="7"/>
      <c r="K86" s="7"/>
      <c r="L86" s="7"/>
    </row>
    <row r="87" spans="1:22" s="3" customFormat="1" x14ac:dyDescent="0.2">
      <c r="A87" s="372">
        <v>2401061</v>
      </c>
      <c r="B87" s="86" t="s">
        <v>127</v>
      </c>
      <c r="C87" s="87">
        <f>+[6]B!C2972</f>
        <v>135</v>
      </c>
      <c r="D87" s="87">
        <f>+[6]B!E$2972</f>
        <v>135</v>
      </c>
      <c r="E87" s="453">
        <f>+[6]B!AL$2972</f>
        <v>3171150</v>
      </c>
      <c r="F87" s="7"/>
      <c r="G87" s="7"/>
      <c r="H87" s="7"/>
      <c r="I87" s="7"/>
      <c r="J87" s="7"/>
      <c r="K87" s="7"/>
      <c r="L87" s="7"/>
    </row>
    <row r="88" spans="1:22" s="3" customFormat="1" x14ac:dyDescent="0.2">
      <c r="A88" s="362" t="s">
        <v>128</v>
      </c>
      <c r="B88" s="88" t="s">
        <v>129</v>
      </c>
      <c r="C88" s="89">
        <f>+[6]B!C2973</f>
        <v>284</v>
      </c>
      <c r="D88" s="89">
        <f>+[6]B!E$2973</f>
        <v>284</v>
      </c>
      <c r="E88" s="454">
        <f>+[6]B!AL$2973</f>
        <v>20984760</v>
      </c>
      <c r="F88" s="7"/>
      <c r="G88" s="7"/>
      <c r="H88" s="7"/>
      <c r="I88" s="7"/>
      <c r="J88" s="7"/>
      <c r="K88" s="7"/>
      <c r="L88" s="7"/>
    </row>
    <row r="89" spans="1:22" s="3" customFormat="1" x14ac:dyDescent="0.2">
      <c r="A89" s="362" t="s">
        <v>130</v>
      </c>
      <c r="B89" s="88" t="s">
        <v>131</v>
      </c>
      <c r="C89" s="89">
        <f>+[6]B!C$2974</f>
        <v>0</v>
      </c>
      <c r="D89" s="89">
        <f>+[6]B!E$2974</f>
        <v>0</v>
      </c>
      <c r="E89" s="454">
        <f>+[6]B!AL$2974</f>
        <v>0</v>
      </c>
      <c r="F89" s="7"/>
      <c r="G89" s="7"/>
      <c r="H89" s="7"/>
      <c r="I89" s="7"/>
      <c r="J89" s="7"/>
      <c r="K89" s="7"/>
      <c r="L89" s="7"/>
    </row>
    <row r="90" spans="1:22" s="3" customFormat="1" x14ac:dyDescent="0.2">
      <c r="A90" s="362" t="s">
        <v>132</v>
      </c>
      <c r="B90" s="88" t="s">
        <v>133</v>
      </c>
      <c r="C90" s="89">
        <f>+[6]B!C$2975</f>
        <v>257</v>
      </c>
      <c r="D90" s="89">
        <f>+[6]B!E$2975</f>
        <v>249</v>
      </c>
      <c r="E90" s="454">
        <f>+[6]B!AL$2975</f>
        <v>804270</v>
      </c>
      <c r="F90" s="7"/>
      <c r="G90" s="7"/>
      <c r="H90" s="7"/>
      <c r="I90" s="7"/>
      <c r="J90" s="7"/>
      <c r="K90" s="7"/>
      <c r="L90" s="7"/>
    </row>
    <row r="91" spans="1:22" s="3" customFormat="1" x14ac:dyDescent="0.2">
      <c r="A91" s="362" t="s">
        <v>134</v>
      </c>
      <c r="B91" s="88" t="s">
        <v>135</v>
      </c>
      <c r="C91" s="89">
        <f>+[6]B!C$2976</f>
        <v>0</v>
      </c>
      <c r="D91" s="89">
        <f>+[6]B!E$2976</f>
        <v>0</v>
      </c>
      <c r="E91" s="454">
        <f>+[6]B!AL$2976</f>
        <v>0</v>
      </c>
      <c r="F91" s="7"/>
      <c r="G91" s="7"/>
      <c r="H91" s="7"/>
      <c r="I91" s="7"/>
      <c r="J91" s="7"/>
      <c r="K91" s="7"/>
      <c r="L91" s="7"/>
    </row>
    <row r="92" spans="1:22" s="3" customFormat="1" x14ac:dyDescent="0.2">
      <c r="A92" s="362" t="s">
        <v>136</v>
      </c>
      <c r="B92" s="88" t="s">
        <v>137</v>
      </c>
      <c r="C92" s="89">
        <f>+[6]B!C$2977</f>
        <v>0</v>
      </c>
      <c r="D92" s="89">
        <f>+[6]B!E$2977</f>
        <v>0</v>
      </c>
      <c r="E92" s="454">
        <f>+[6]B!AL$2977</f>
        <v>0</v>
      </c>
      <c r="F92" s="7"/>
      <c r="G92" s="7"/>
      <c r="H92" s="7"/>
      <c r="I92" s="7"/>
      <c r="J92" s="7"/>
      <c r="K92" s="7"/>
      <c r="L92" s="7"/>
      <c r="V92" s="97"/>
    </row>
    <row r="93" spans="1:22" s="3" customFormat="1" x14ac:dyDescent="0.2">
      <c r="A93" s="366" t="s">
        <v>138</v>
      </c>
      <c r="B93" s="90" t="s">
        <v>139</v>
      </c>
      <c r="C93" s="91">
        <f>+[6]B!C$2978</f>
        <v>0</v>
      </c>
      <c r="D93" s="91">
        <f>+[6]B!E$2978</f>
        <v>0</v>
      </c>
      <c r="E93" s="455">
        <f>+[6]B!AL$2978</f>
        <v>0</v>
      </c>
      <c r="F93" s="7"/>
      <c r="G93" s="7"/>
      <c r="H93" s="7"/>
      <c r="I93" s="7"/>
      <c r="J93" s="7"/>
      <c r="K93" s="7"/>
      <c r="L93" s="7"/>
      <c r="V93" s="97"/>
    </row>
    <row r="94" spans="1:22" s="3" customFormat="1" x14ac:dyDescent="0.2">
      <c r="A94" s="381"/>
      <c r="B94" s="92" t="s">
        <v>79</v>
      </c>
      <c r="C94" s="98">
        <f>SUM(C87:C93)</f>
        <v>676</v>
      </c>
      <c r="D94" s="98">
        <f>SUM(D87:D93)</f>
        <v>668</v>
      </c>
      <c r="E94" s="79">
        <f>SUM(E87:E93)</f>
        <v>24960180</v>
      </c>
      <c r="F94" s="7"/>
      <c r="G94" s="7"/>
      <c r="H94" s="7"/>
      <c r="I94" s="7"/>
      <c r="J94" s="7"/>
      <c r="K94" s="7"/>
      <c r="L94" s="7"/>
      <c r="V94" s="97"/>
    </row>
    <row r="95" spans="1:22" s="102" customFormat="1" x14ac:dyDescent="0.2">
      <c r="A95" s="573" t="s">
        <v>140</v>
      </c>
      <c r="B95" s="573"/>
      <c r="C95" s="99"/>
      <c r="D95" s="99"/>
      <c r="E95" s="67"/>
      <c r="F95" s="382"/>
      <c r="G95" s="382"/>
      <c r="H95" s="382"/>
      <c r="I95" s="382"/>
      <c r="J95" s="382"/>
      <c r="K95" s="382"/>
      <c r="L95" s="382"/>
      <c r="M95" s="382"/>
      <c r="N95" s="382"/>
      <c r="O95" s="101"/>
      <c r="V95" s="103"/>
    </row>
    <row r="96" spans="1:22" ht="38.25" x14ac:dyDescent="0.2">
      <c r="A96" s="8" t="s">
        <v>3</v>
      </c>
      <c r="B96" s="8" t="s">
        <v>4</v>
      </c>
      <c r="C96" s="539" t="s">
        <v>5</v>
      </c>
      <c r="D96" s="85" t="s">
        <v>6</v>
      </c>
      <c r="E96" s="539" t="s">
        <v>7</v>
      </c>
      <c r="F96" s="383"/>
      <c r="G96" s="383"/>
      <c r="H96" s="383"/>
      <c r="I96" s="383"/>
      <c r="J96" s="383"/>
      <c r="K96" s="383"/>
      <c r="L96" s="383"/>
      <c r="M96" s="383"/>
      <c r="N96" s="383"/>
      <c r="O96" s="105"/>
      <c r="V96" s="106"/>
    </row>
    <row r="97" spans="1:22" x14ac:dyDescent="0.2">
      <c r="A97" s="372">
        <v>2004103</v>
      </c>
      <c r="B97" s="86" t="s">
        <v>141</v>
      </c>
      <c r="C97" s="107">
        <f>+[6]B!C2653</f>
        <v>72</v>
      </c>
      <c r="D97" s="107">
        <f>[6]B!$E$2653</f>
        <v>62</v>
      </c>
      <c r="E97" s="44">
        <f>[6]B!$AL$2653</f>
        <v>10189700</v>
      </c>
      <c r="F97" s="383"/>
      <c r="G97" s="383"/>
      <c r="H97" s="383"/>
      <c r="I97" s="383"/>
      <c r="J97" s="383"/>
      <c r="K97" s="383"/>
      <c r="L97" s="383"/>
      <c r="M97" s="383"/>
      <c r="N97" s="383"/>
      <c r="O97" s="105"/>
      <c r="V97" s="106"/>
    </row>
    <row r="98" spans="1:22" x14ac:dyDescent="0.2">
      <c r="A98" s="366" t="s">
        <v>142</v>
      </c>
      <c r="B98" s="90" t="s">
        <v>143</v>
      </c>
      <c r="C98" s="108">
        <f>+[6]B!C2654</f>
        <v>0</v>
      </c>
      <c r="D98" s="108">
        <f>[6]B!$E$2654</f>
        <v>0</v>
      </c>
      <c r="E98" s="45">
        <f>[6]B!$AL$2654</f>
        <v>0</v>
      </c>
      <c r="F98" s="383"/>
      <c r="G98" s="383"/>
      <c r="H98" s="383"/>
      <c r="I98" s="383"/>
      <c r="J98" s="383"/>
      <c r="K98" s="383"/>
      <c r="L98" s="383"/>
      <c r="M98" s="383"/>
      <c r="N98" s="383"/>
      <c r="O98" s="105"/>
      <c r="V98" s="106"/>
    </row>
    <row r="99" spans="1:22" x14ac:dyDescent="0.2">
      <c r="A99" s="381"/>
      <c r="B99" s="92" t="s">
        <v>79</v>
      </c>
      <c r="C99" s="93">
        <f>SUM(C97:C98)</f>
        <v>72</v>
      </c>
      <c r="D99" s="93">
        <f>SUM(D97:D98)</f>
        <v>62</v>
      </c>
      <c r="E99" s="79">
        <f>SUM(E97:E98)</f>
        <v>10189700</v>
      </c>
      <c r="F99" s="383"/>
      <c r="G99" s="383"/>
      <c r="H99" s="383"/>
      <c r="I99" s="383"/>
      <c r="J99" s="383"/>
      <c r="K99" s="383"/>
      <c r="L99" s="383"/>
      <c r="M99" s="383"/>
      <c r="N99" s="383"/>
      <c r="O99" s="105"/>
      <c r="V99" s="106"/>
    </row>
    <row r="100" spans="1:22" s="102" customFormat="1" x14ac:dyDescent="0.2">
      <c r="A100" s="573" t="s">
        <v>144</v>
      </c>
      <c r="B100" s="573"/>
      <c r="C100" s="66"/>
      <c r="D100" s="66"/>
      <c r="E100" s="67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101"/>
      <c r="V100" s="109"/>
    </row>
    <row r="101" spans="1:22" ht="38.25" x14ac:dyDescent="0.2">
      <c r="A101" s="8"/>
      <c r="B101" s="8" t="s">
        <v>145</v>
      </c>
      <c r="C101" s="539" t="s">
        <v>5</v>
      </c>
      <c r="D101" s="85" t="s">
        <v>6</v>
      </c>
      <c r="E101" s="539" t="s">
        <v>7</v>
      </c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105"/>
    </row>
    <row r="102" spans="1:22" x14ac:dyDescent="0.2">
      <c r="A102" s="384" t="s">
        <v>146</v>
      </c>
      <c r="B102" s="86" t="s">
        <v>147</v>
      </c>
      <c r="C102" s="111">
        <f>[6]B!$C$2997</f>
        <v>856</v>
      </c>
      <c r="D102" s="111">
        <f>[6]B!$E$2997</f>
        <v>856</v>
      </c>
      <c r="E102" s="44">
        <f>[6]B!$AL$2997</f>
        <v>3633520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105"/>
    </row>
    <row r="103" spans="1:22" x14ac:dyDescent="0.2">
      <c r="A103" s="386" t="s">
        <v>148</v>
      </c>
      <c r="B103" s="88" t="s">
        <v>149</v>
      </c>
      <c r="C103" s="111">
        <f>+[6]B!$C$3016</f>
        <v>276</v>
      </c>
      <c r="D103" s="111">
        <f>[6]B!$E$3016</f>
        <v>276</v>
      </c>
      <c r="E103" s="45">
        <f>[6]B!$AL$3016</f>
        <v>971520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105"/>
    </row>
    <row r="104" spans="1:22" x14ac:dyDescent="0.2">
      <c r="A104" s="386" t="s">
        <v>150</v>
      </c>
      <c r="B104" s="114" t="s">
        <v>151</v>
      </c>
      <c r="C104" s="111">
        <f>[6]B!$C$3034</f>
        <v>322</v>
      </c>
      <c r="D104" s="111">
        <f>[6]B!$E$3034</f>
        <v>322</v>
      </c>
      <c r="E104" s="45">
        <f>[6]B!$AL$3034</f>
        <v>2853310</v>
      </c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105"/>
    </row>
    <row r="105" spans="1:22" x14ac:dyDescent="0.2">
      <c r="A105" s="386" t="s">
        <v>152</v>
      </c>
      <c r="B105" s="88" t="s">
        <v>153</v>
      </c>
      <c r="C105" s="111">
        <f>[6]B!$C$3066</f>
        <v>78</v>
      </c>
      <c r="D105" s="111">
        <f>[6]B!$E$3066</f>
        <v>78</v>
      </c>
      <c r="E105" s="45">
        <f>[6]B!$AL$3066</f>
        <v>6736350</v>
      </c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105"/>
    </row>
    <row r="106" spans="1:22" x14ac:dyDescent="0.2">
      <c r="A106" s="386" t="s">
        <v>154</v>
      </c>
      <c r="B106" s="88" t="s">
        <v>155</v>
      </c>
      <c r="C106" s="111">
        <f>[6]B!C3094</f>
        <v>73</v>
      </c>
      <c r="D106" s="111">
        <f>[6]B!I3094</f>
        <v>44</v>
      </c>
      <c r="E106" s="45">
        <f>[6]B!AL3094</f>
        <v>1236330</v>
      </c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105"/>
    </row>
    <row r="107" spans="1:22" x14ac:dyDescent="0.2">
      <c r="A107" s="366"/>
      <c r="B107" s="90" t="s">
        <v>156</v>
      </c>
      <c r="C107" s="115">
        <f>[6]B!$C$3155</f>
        <v>1</v>
      </c>
      <c r="D107" s="116"/>
      <c r="E107" s="117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105"/>
    </row>
    <row r="108" spans="1:22" x14ac:dyDescent="0.2">
      <c r="A108" s="381"/>
      <c r="B108" s="92" t="s">
        <v>157</v>
      </c>
      <c r="C108" s="118">
        <f>SUM(C102:C107)</f>
        <v>1606</v>
      </c>
      <c r="D108" s="118">
        <f>SUM(D102:D106)</f>
        <v>1576</v>
      </c>
      <c r="E108" s="79">
        <f>SUM(E102:E106)</f>
        <v>15431030</v>
      </c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105"/>
    </row>
    <row r="109" spans="1:22" s="123" customFormat="1" x14ac:dyDescent="0.2">
      <c r="A109" s="119" t="s">
        <v>158</v>
      </c>
      <c r="B109" s="120"/>
      <c r="C109" s="121"/>
      <c r="D109" s="121"/>
      <c r="E109" s="122"/>
    </row>
    <row r="110" spans="1:22" s="123" customFormat="1" ht="38.25" x14ac:dyDescent="0.2">
      <c r="A110" s="8" t="s">
        <v>3</v>
      </c>
      <c r="B110" s="8" t="s">
        <v>4</v>
      </c>
      <c r="C110" s="85" t="s">
        <v>159</v>
      </c>
      <c r="D110" s="85" t="s">
        <v>6</v>
      </c>
      <c r="E110" s="539" t="s">
        <v>7</v>
      </c>
    </row>
    <row r="111" spans="1:22" s="123" customFormat="1" x14ac:dyDescent="0.2">
      <c r="A111" s="372">
        <v>3001001</v>
      </c>
      <c r="B111" s="86" t="s">
        <v>160</v>
      </c>
      <c r="C111" s="124">
        <f>+[6]B!C$3158</f>
        <v>525</v>
      </c>
      <c r="D111" s="124">
        <f>+[6]B!E$3158</f>
        <v>525</v>
      </c>
      <c r="E111" s="45">
        <f>[6]B!AL3158</f>
        <v>12920250</v>
      </c>
    </row>
    <row r="112" spans="1:22" s="123" customFormat="1" x14ac:dyDescent="0.2">
      <c r="A112" s="366" t="s">
        <v>161</v>
      </c>
      <c r="B112" s="90" t="s">
        <v>162</v>
      </c>
      <c r="C112" s="125">
        <f>+[6]B!C$3159</f>
        <v>81</v>
      </c>
      <c r="D112" s="125">
        <f>+[6]B!E$3159</f>
        <v>81</v>
      </c>
      <c r="E112" s="45">
        <f>[6]B!AL3159</f>
        <v>24988500</v>
      </c>
    </row>
    <row r="113" spans="1:19" s="123" customFormat="1" x14ac:dyDescent="0.2">
      <c r="A113" s="381"/>
      <c r="B113" s="92" t="s">
        <v>157</v>
      </c>
      <c r="C113" s="126">
        <f>SUM(C111:C112)</f>
        <v>606</v>
      </c>
      <c r="D113" s="126">
        <f>SUM(D111:D112)</f>
        <v>606</v>
      </c>
      <c r="E113" s="127">
        <f>SUM(E111:E112)</f>
        <v>37908750</v>
      </c>
    </row>
    <row r="114" spans="1:19" s="123" customFormat="1" x14ac:dyDescent="0.2">
      <c r="A114" s="80" t="s">
        <v>163</v>
      </c>
      <c r="B114" s="128"/>
      <c r="C114" s="66"/>
      <c r="D114" s="66"/>
      <c r="E114" s="67"/>
    </row>
    <row r="115" spans="1:19" s="123" customFormat="1" ht="38.25" x14ac:dyDescent="0.2">
      <c r="A115" s="8" t="s">
        <v>3</v>
      </c>
      <c r="B115" s="84" t="s">
        <v>4</v>
      </c>
      <c r="C115" s="85" t="s">
        <v>159</v>
      </c>
      <c r="D115" s="85" t="s">
        <v>6</v>
      </c>
      <c r="E115" s="539" t="s">
        <v>7</v>
      </c>
    </row>
    <row r="116" spans="1:19" s="123" customFormat="1" x14ac:dyDescent="0.2">
      <c r="A116" s="381" t="s">
        <v>164</v>
      </c>
      <c r="B116" s="90" t="s">
        <v>165</v>
      </c>
      <c r="C116" s="129">
        <f>+[6]B!$C$1224</f>
        <v>1819</v>
      </c>
      <c r="D116" s="129">
        <f>[6]B!$E$1224</f>
        <v>1780</v>
      </c>
      <c r="E116" s="127">
        <f>[6]B!$AL$1224</f>
        <v>66149550</v>
      </c>
    </row>
    <row r="117" spans="1:19" x14ac:dyDescent="0.2">
      <c r="A117" s="3" t="s">
        <v>166</v>
      </c>
    </row>
    <row r="118" spans="1:19" ht="14.25" customHeight="1" x14ac:dyDescent="0.2">
      <c r="A118" s="575" t="s">
        <v>167</v>
      </c>
      <c r="B118" s="576"/>
      <c r="C118" s="581" t="s">
        <v>157</v>
      </c>
      <c r="D118" s="613" t="s">
        <v>168</v>
      </c>
      <c r="E118" s="614"/>
      <c r="F118" s="614"/>
      <c r="G118" s="614"/>
      <c r="H118" s="615" t="s">
        <v>169</v>
      </c>
      <c r="I118" s="616"/>
      <c r="J118" s="617"/>
      <c r="K118" s="618" t="s">
        <v>170</v>
      </c>
      <c r="L118" s="619"/>
      <c r="M118" s="620"/>
      <c r="N118" s="621" t="s">
        <v>171</v>
      </c>
      <c r="O118" s="750" t="s">
        <v>172</v>
      </c>
      <c r="P118" s="751"/>
      <c r="Q118" s="593" t="s">
        <v>173</v>
      </c>
      <c r="R118" s="593" t="s">
        <v>174</v>
      </c>
      <c r="S118" s="596" t="s">
        <v>7</v>
      </c>
    </row>
    <row r="119" spans="1:19" ht="14.25" customHeight="1" x14ac:dyDescent="0.2">
      <c r="A119" s="577"/>
      <c r="B119" s="578"/>
      <c r="C119" s="582"/>
      <c r="D119" s="599" t="s">
        <v>175</v>
      </c>
      <c r="E119" s="601" t="s">
        <v>176</v>
      </c>
      <c r="F119" s="602"/>
      <c r="G119" s="603" t="s">
        <v>177</v>
      </c>
      <c r="H119" s="605" t="s">
        <v>178</v>
      </c>
      <c r="I119" s="607" t="s">
        <v>179</v>
      </c>
      <c r="J119" s="609" t="s">
        <v>180</v>
      </c>
      <c r="K119" s="611" t="s">
        <v>181</v>
      </c>
      <c r="L119" s="612" t="s">
        <v>182</v>
      </c>
      <c r="M119" s="626" t="s">
        <v>183</v>
      </c>
      <c r="N119" s="622"/>
      <c r="O119" s="759" t="s">
        <v>184</v>
      </c>
      <c r="P119" s="751" t="s">
        <v>185</v>
      </c>
      <c r="Q119" s="594"/>
      <c r="R119" s="594"/>
      <c r="S119" s="597"/>
    </row>
    <row r="120" spans="1:19" x14ac:dyDescent="0.2">
      <c r="A120" s="579"/>
      <c r="B120" s="580"/>
      <c r="C120" s="583"/>
      <c r="D120" s="600"/>
      <c r="E120" s="456" t="s">
        <v>186</v>
      </c>
      <c r="F120" s="130" t="s">
        <v>187</v>
      </c>
      <c r="G120" s="604"/>
      <c r="H120" s="606"/>
      <c r="I120" s="608"/>
      <c r="J120" s="610"/>
      <c r="K120" s="611"/>
      <c r="L120" s="612"/>
      <c r="M120" s="626"/>
      <c r="N120" s="623"/>
      <c r="O120" s="759"/>
      <c r="P120" s="751"/>
      <c r="Q120" s="595"/>
      <c r="R120" s="595"/>
      <c r="S120" s="598"/>
    </row>
    <row r="121" spans="1:19" s="134" customFormat="1" x14ac:dyDescent="0.25">
      <c r="A121" s="584" t="s">
        <v>188</v>
      </c>
      <c r="B121" s="585"/>
      <c r="C121" s="132">
        <f>+C122+C123+C124+C125+C126+C127+C131+C132+C133</f>
        <v>144381</v>
      </c>
      <c r="D121" s="132">
        <f t="shared" ref="D121:P121" si="0">+D122+D123+D124+D125+D126+D127+D131+D132+D133</f>
        <v>143090</v>
      </c>
      <c r="E121" s="26">
        <f t="shared" si="0"/>
        <v>143090</v>
      </c>
      <c r="F121" s="457">
        <f t="shared" si="0"/>
        <v>0</v>
      </c>
      <c r="G121" s="458">
        <f t="shared" si="0"/>
        <v>1291</v>
      </c>
      <c r="H121" s="26">
        <f t="shared" si="0"/>
        <v>38670</v>
      </c>
      <c r="I121" s="26">
        <f t="shared" si="0"/>
        <v>61755</v>
      </c>
      <c r="J121" s="26">
        <f t="shared" si="0"/>
        <v>43956</v>
      </c>
      <c r="K121" s="26">
        <f t="shared" si="0"/>
        <v>0</v>
      </c>
      <c r="L121" s="26">
        <f t="shared" si="0"/>
        <v>0</v>
      </c>
      <c r="M121" s="459">
        <f t="shared" si="0"/>
        <v>0</v>
      </c>
      <c r="N121" s="26">
        <f t="shared" si="0"/>
        <v>0</v>
      </c>
      <c r="O121" s="26">
        <f t="shared" si="0"/>
        <v>0</v>
      </c>
      <c r="P121" s="26">
        <f t="shared" si="0"/>
        <v>450</v>
      </c>
      <c r="Q121" s="457">
        <f>+Q122+Q123+Q124+Q125+Q126+Q127+Q131+Q132+Q133</f>
        <v>0</v>
      </c>
      <c r="R121" s="132">
        <v>0</v>
      </c>
      <c r="S121" s="133">
        <f>SUM(S122:S126,S127,S131:S133)</f>
        <v>441663370</v>
      </c>
    </row>
    <row r="122" spans="1:19" x14ac:dyDescent="0.2">
      <c r="A122" s="135" t="s">
        <v>189</v>
      </c>
      <c r="B122" s="136" t="s">
        <v>190</v>
      </c>
      <c r="C122" s="137">
        <f>[6]B!C300</f>
        <v>52430</v>
      </c>
      <c r="D122" s="137">
        <f>[6]B!D300</f>
        <v>51742</v>
      </c>
      <c r="E122" s="137">
        <f>[6]B!E300</f>
        <v>51742</v>
      </c>
      <c r="F122" s="460">
        <f>[6]B!F300</f>
        <v>0</v>
      </c>
      <c r="G122" s="461">
        <f>[6]B!G300</f>
        <v>688</v>
      </c>
      <c r="H122" s="137">
        <f>[6]B!AA300</f>
        <v>18478</v>
      </c>
      <c r="I122" s="137">
        <f>[6]B!AB300</f>
        <v>14569</v>
      </c>
      <c r="J122" s="137">
        <f>[6]B!AC300</f>
        <v>19383</v>
      </c>
      <c r="K122" s="137">
        <f>[6]B!AD300</f>
        <v>0</v>
      </c>
      <c r="L122" s="137">
        <f>[6]B!AE300</f>
        <v>0</v>
      </c>
      <c r="M122" s="461">
        <f>[6]B!AF300</f>
        <v>0</v>
      </c>
      <c r="N122" s="137">
        <f>[6]B!AG300</f>
        <v>0</v>
      </c>
      <c r="O122" s="137">
        <f>[6]B!AH300</f>
        <v>0</v>
      </c>
      <c r="P122" s="137">
        <f>[6]B!AI300</f>
        <v>4</v>
      </c>
      <c r="Q122" s="460">
        <f>[6]B!AJ300</f>
        <v>0</v>
      </c>
      <c r="R122" s="138"/>
      <c r="S122" s="139">
        <f>[6]B!$AL$300</f>
        <v>99848030</v>
      </c>
    </row>
    <row r="123" spans="1:19" x14ac:dyDescent="0.2">
      <c r="A123" s="140" t="s">
        <v>191</v>
      </c>
      <c r="B123" s="544" t="s">
        <v>192</v>
      </c>
      <c r="C123" s="142">
        <f>[6]B!C381</f>
        <v>59841</v>
      </c>
      <c r="D123" s="142">
        <f>[6]B!D381</f>
        <v>59438</v>
      </c>
      <c r="E123" s="142">
        <f>[6]B!E381</f>
        <v>59438</v>
      </c>
      <c r="F123" s="462">
        <f>[6]B!F381</f>
        <v>0</v>
      </c>
      <c r="G123" s="463">
        <f>[6]B!G381</f>
        <v>403</v>
      </c>
      <c r="H123" s="142">
        <f>[6]B!AA381</f>
        <v>16346</v>
      </c>
      <c r="I123" s="142">
        <f>[6]B!AB381</f>
        <v>26508</v>
      </c>
      <c r="J123" s="142">
        <f>[6]B!AC381</f>
        <v>16987</v>
      </c>
      <c r="K123" s="142">
        <f>[6]B!AD381</f>
        <v>0</v>
      </c>
      <c r="L123" s="142">
        <f>[6]B!AE381</f>
        <v>0</v>
      </c>
      <c r="M123" s="463">
        <f>[6]B!AF381</f>
        <v>0</v>
      </c>
      <c r="N123" s="142">
        <f>[6]B!AG381</f>
        <v>0</v>
      </c>
      <c r="O123" s="142">
        <f>[6]B!AH381</f>
        <v>0</v>
      </c>
      <c r="P123" s="142">
        <f>[6]B!AI381</f>
        <v>56</v>
      </c>
      <c r="Q123" s="462">
        <f>[6]B!AJ381</f>
        <v>0</v>
      </c>
      <c r="R123" s="143"/>
      <c r="S123" s="144">
        <f>[6]B!$AL$381</f>
        <v>101430220</v>
      </c>
    </row>
    <row r="124" spans="1:19" x14ac:dyDescent="0.2">
      <c r="A124" s="140" t="s">
        <v>193</v>
      </c>
      <c r="B124" s="544" t="s">
        <v>194</v>
      </c>
      <c r="C124" s="142">
        <f>[6]B!C427</f>
        <v>4186</v>
      </c>
      <c r="D124" s="142">
        <f>[6]B!D427</f>
        <v>4160</v>
      </c>
      <c r="E124" s="142">
        <f>[6]B!E427</f>
        <v>4160</v>
      </c>
      <c r="F124" s="462">
        <f>[6]B!F427</f>
        <v>0</v>
      </c>
      <c r="G124" s="463">
        <f>[6]B!G427</f>
        <v>26</v>
      </c>
      <c r="H124" s="142">
        <f>[6]B!AA427</f>
        <v>289</v>
      </c>
      <c r="I124" s="142">
        <f>[6]B!AB427</f>
        <v>3838</v>
      </c>
      <c r="J124" s="142">
        <f>[6]B!AC427</f>
        <v>59</v>
      </c>
      <c r="K124" s="142">
        <f>[6]B!AD427</f>
        <v>0</v>
      </c>
      <c r="L124" s="142">
        <f>[6]B!AE427</f>
        <v>0</v>
      </c>
      <c r="M124" s="463">
        <f>[6]B!AF427</f>
        <v>0</v>
      </c>
      <c r="N124" s="142">
        <f>[6]B!AG427</f>
        <v>0</v>
      </c>
      <c r="O124" s="142">
        <f>[6]B!AH427</f>
        <v>0</v>
      </c>
      <c r="P124" s="142">
        <f>[6]B!AI427</f>
        <v>43</v>
      </c>
      <c r="Q124" s="462">
        <f>[6]B!AJ427</f>
        <v>0</v>
      </c>
      <c r="R124" s="143"/>
      <c r="S124" s="144">
        <f>[6]B!$AL$427</f>
        <v>21098770</v>
      </c>
    </row>
    <row r="125" spans="1:19" x14ac:dyDescent="0.2">
      <c r="A125" s="140" t="s">
        <v>195</v>
      </c>
      <c r="B125" s="544" t="s">
        <v>196</v>
      </c>
      <c r="C125" s="142">
        <f>[6]B!C442</f>
        <v>0</v>
      </c>
      <c r="D125" s="142">
        <f>[6]B!D442</f>
        <v>0</v>
      </c>
      <c r="E125" s="142">
        <f>[6]B!E442</f>
        <v>0</v>
      </c>
      <c r="F125" s="462">
        <f>[6]B!F442</f>
        <v>0</v>
      </c>
      <c r="G125" s="463">
        <f>[6]B!G442</f>
        <v>0</v>
      </c>
      <c r="H125" s="142">
        <f>[6]B!AA442</f>
        <v>0</v>
      </c>
      <c r="I125" s="142">
        <f>[6]B!AB442</f>
        <v>0</v>
      </c>
      <c r="J125" s="142">
        <f>[6]B!AC442</f>
        <v>0</v>
      </c>
      <c r="K125" s="142">
        <f>[6]B!AD442</f>
        <v>0</v>
      </c>
      <c r="L125" s="142">
        <f>[6]B!AE442</f>
        <v>0</v>
      </c>
      <c r="M125" s="463">
        <f>[6]B!AF442</f>
        <v>0</v>
      </c>
      <c r="N125" s="142">
        <f>[6]B!AG442</f>
        <v>0</v>
      </c>
      <c r="O125" s="142">
        <f>[6]B!AH442</f>
        <v>0</v>
      </c>
      <c r="P125" s="142">
        <f>[6]B!AI442</f>
        <v>13</v>
      </c>
      <c r="Q125" s="462">
        <f>[6]B!AJ442</f>
        <v>0</v>
      </c>
      <c r="R125" s="145"/>
      <c r="S125" s="142">
        <f>[6]B!AL442</f>
        <v>0</v>
      </c>
    </row>
    <row r="126" spans="1:19" x14ac:dyDescent="0.2">
      <c r="A126" s="146" t="s">
        <v>197</v>
      </c>
      <c r="B126" s="147" t="s">
        <v>198</v>
      </c>
      <c r="C126" s="148">
        <f>[6]B!C522</f>
        <v>4117</v>
      </c>
      <c r="D126" s="148">
        <f>[6]B!D522</f>
        <v>4086</v>
      </c>
      <c r="E126" s="148">
        <f>[6]B!E522</f>
        <v>4086</v>
      </c>
      <c r="F126" s="464">
        <f>[6]B!F522</f>
        <v>0</v>
      </c>
      <c r="G126" s="465">
        <f>[6]B!G522</f>
        <v>31</v>
      </c>
      <c r="H126" s="148">
        <f>[6]B!AA522</f>
        <v>1331</v>
      </c>
      <c r="I126" s="148">
        <f>[6]B!AB522</f>
        <v>1194</v>
      </c>
      <c r="J126" s="148">
        <f>[6]B!AC522</f>
        <v>1592</v>
      </c>
      <c r="K126" s="148">
        <f>[6]B!AD522</f>
        <v>0</v>
      </c>
      <c r="L126" s="148">
        <f>[6]B!AE522</f>
        <v>0</v>
      </c>
      <c r="M126" s="465">
        <f>[6]B!AF522</f>
        <v>0</v>
      </c>
      <c r="N126" s="148">
        <f>[6]B!AG522</f>
        <v>0</v>
      </c>
      <c r="O126" s="148">
        <f>[6]B!AH522</f>
        <v>0</v>
      </c>
      <c r="P126" s="148">
        <f>[6]B!AI522</f>
        <v>244</v>
      </c>
      <c r="Q126" s="464">
        <f>[6]B!AJ522</f>
        <v>0</v>
      </c>
      <c r="R126" s="149"/>
      <c r="S126" s="145">
        <f>[6]B!$AL$522</f>
        <v>25002280</v>
      </c>
    </row>
    <row r="127" spans="1:19" x14ac:dyDescent="0.2">
      <c r="A127" s="586" t="s">
        <v>199</v>
      </c>
      <c r="B127" s="4" t="s">
        <v>200</v>
      </c>
      <c r="C127" s="150">
        <f>SUM(C128:C130)</f>
        <v>19225</v>
      </c>
      <c r="D127" s="151">
        <f>SUM(D128:D130)</f>
        <v>19164</v>
      </c>
      <c r="E127" s="151">
        <f t="shared" ref="E127:P127" si="1">SUM(E128:E130)</f>
        <v>19164</v>
      </c>
      <c r="F127" s="466">
        <f t="shared" si="1"/>
        <v>0</v>
      </c>
      <c r="G127" s="154">
        <f t="shared" si="1"/>
        <v>61</v>
      </c>
      <c r="H127" s="151">
        <f t="shared" si="1"/>
        <v>1858</v>
      </c>
      <c r="I127" s="151">
        <f t="shared" si="1"/>
        <v>13142</v>
      </c>
      <c r="J127" s="151">
        <f t="shared" si="1"/>
        <v>4225</v>
      </c>
      <c r="K127" s="151">
        <f t="shared" si="1"/>
        <v>0</v>
      </c>
      <c r="L127" s="151">
        <f t="shared" si="1"/>
        <v>0</v>
      </c>
      <c r="M127" s="467">
        <f t="shared" si="1"/>
        <v>0</v>
      </c>
      <c r="N127" s="151">
        <f t="shared" si="1"/>
        <v>0</v>
      </c>
      <c r="O127" s="151">
        <f t="shared" si="1"/>
        <v>0</v>
      </c>
      <c r="P127" s="151">
        <f t="shared" si="1"/>
        <v>61</v>
      </c>
      <c r="Q127" s="155">
        <f>SUM(Q128:Q130)</f>
        <v>0</v>
      </c>
      <c r="R127" s="156">
        <v>0</v>
      </c>
      <c r="S127" s="157">
        <f>SUM(S128:S130)</f>
        <v>185811560</v>
      </c>
    </row>
    <row r="128" spans="1:19" x14ac:dyDescent="0.2">
      <c r="A128" s="586"/>
      <c r="B128" s="158" t="s">
        <v>201</v>
      </c>
      <c r="C128" s="137">
        <f>[6]B!C582</f>
        <v>5642</v>
      </c>
      <c r="D128" s="137">
        <f>[6]B!D582</f>
        <v>5616</v>
      </c>
      <c r="E128" s="137">
        <f>[6]B!E582</f>
        <v>5616</v>
      </c>
      <c r="F128" s="460">
        <f>[6]B!F582</f>
        <v>0</v>
      </c>
      <c r="G128" s="461">
        <f>[6]B!G582</f>
        <v>26</v>
      </c>
      <c r="H128" s="137">
        <f>[6]B!AA582</f>
        <v>1327</v>
      </c>
      <c r="I128" s="137">
        <f>[6]B!AB582</f>
        <v>3647</v>
      </c>
      <c r="J128" s="137">
        <f>[6]B!AC582</f>
        <v>668</v>
      </c>
      <c r="K128" s="137">
        <f>[6]B!AD582</f>
        <v>0</v>
      </c>
      <c r="L128" s="137">
        <f>[6]B!AE582</f>
        <v>0</v>
      </c>
      <c r="M128" s="461">
        <f>[6]B!AF582</f>
        <v>0</v>
      </c>
      <c r="N128" s="137">
        <f>[6]B!AG582</f>
        <v>0</v>
      </c>
      <c r="O128" s="137">
        <f>[6]B!AH582</f>
        <v>0</v>
      </c>
      <c r="P128" s="137">
        <f>[6]B!AI582</f>
        <v>6</v>
      </c>
      <c r="Q128" s="460">
        <f>[6]B!AJ582</f>
        <v>0</v>
      </c>
      <c r="R128" s="138"/>
      <c r="S128" s="139">
        <f>[6]B!$AL$582</f>
        <v>20885300</v>
      </c>
    </row>
    <row r="129" spans="1:19" x14ac:dyDescent="0.2">
      <c r="A129" s="586"/>
      <c r="B129" s="523" t="s">
        <v>202</v>
      </c>
      <c r="C129" s="142">
        <f>[6]B!C602</f>
        <v>33</v>
      </c>
      <c r="D129" s="142">
        <f>[6]B!D602</f>
        <v>33</v>
      </c>
      <c r="E129" s="142">
        <f>[6]B!E602</f>
        <v>33</v>
      </c>
      <c r="F129" s="462">
        <f>[6]B!F602</f>
        <v>0</v>
      </c>
      <c r="G129" s="463">
        <f>[6]B!G602</f>
        <v>0</v>
      </c>
      <c r="H129" s="142">
        <f>[6]B!AA602</f>
        <v>1</v>
      </c>
      <c r="I129" s="142">
        <f>[6]B!AB602</f>
        <v>32</v>
      </c>
      <c r="J129" s="142">
        <f>[6]B!AC602</f>
        <v>0</v>
      </c>
      <c r="K129" s="142">
        <f>[6]B!AD602</f>
        <v>0</v>
      </c>
      <c r="L129" s="142">
        <f>[6]B!AE602</f>
        <v>0</v>
      </c>
      <c r="M129" s="463">
        <f>[6]B!AF602</f>
        <v>0</v>
      </c>
      <c r="N129" s="142">
        <f>[6]B!AG602</f>
        <v>0</v>
      </c>
      <c r="O129" s="142">
        <f>[6]B!AH602</f>
        <v>0</v>
      </c>
      <c r="P129" s="142">
        <f>[6]B!AI602</f>
        <v>0</v>
      </c>
      <c r="Q129" s="462">
        <f>[6]B!AJ602</f>
        <v>0</v>
      </c>
      <c r="R129" s="143"/>
      <c r="S129" s="144">
        <f>[6]B!$AL$602</f>
        <v>121760</v>
      </c>
    </row>
    <row r="130" spans="1:19" x14ac:dyDescent="0.2">
      <c r="A130" s="587"/>
      <c r="B130" s="161" t="s">
        <v>203</v>
      </c>
      <c r="C130" s="162">
        <f>[6]B!C650</f>
        <v>13550</v>
      </c>
      <c r="D130" s="162">
        <f>[6]B!D650</f>
        <v>13515</v>
      </c>
      <c r="E130" s="162">
        <f>[6]B!E650</f>
        <v>13515</v>
      </c>
      <c r="F130" s="468">
        <f>[6]B!F650</f>
        <v>0</v>
      </c>
      <c r="G130" s="469">
        <f>[6]B!G650</f>
        <v>35</v>
      </c>
      <c r="H130" s="162">
        <f>[6]B!AA650</f>
        <v>530</v>
      </c>
      <c r="I130" s="162">
        <f>[6]B!AB650</f>
        <v>9463</v>
      </c>
      <c r="J130" s="162">
        <f>[6]B!AC650</f>
        <v>3557</v>
      </c>
      <c r="K130" s="162">
        <f>[6]B!AD650</f>
        <v>0</v>
      </c>
      <c r="L130" s="162">
        <f>[6]B!AE650</f>
        <v>0</v>
      </c>
      <c r="M130" s="469">
        <f>[6]B!AF650</f>
        <v>0</v>
      </c>
      <c r="N130" s="162">
        <f>[6]B!AG650</f>
        <v>0</v>
      </c>
      <c r="O130" s="162">
        <f>[6]B!AH650</f>
        <v>0</v>
      </c>
      <c r="P130" s="162">
        <f>[6]B!AI650</f>
        <v>55</v>
      </c>
      <c r="Q130" s="468">
        <f>[6]B!AJ650</f>
        <v>0</v>
      </c>
      <c r="R130" s="163"/>
      <c r="S130" s="470">
        <f>[6]B!$AL$650</f>
        <v>164804500</v>
      </c>
    </row>
    <row r="131" spans="1:19" x14ac:dyDescent="0.2">
      <c r="A131" s="135" t="s">
        <v>204</v>
      </c>
      <c r="B131" s="136" t="s">
        <v>205</v>
      </c>
      <c r="C131" s="137">
        <f>[6]B!C660</f>
        <v>812</v>
      </c>
      <c r="D131" s="137">
        <f>[6]B!D660</f>
        <v>745</v>
      </c>
      <c r="E131" s="137">
        <f>[6]B!E660</f>
        <v>745</v>
      </c>
      <c r="F131" s="460">
        <f>[6]B!F660</f>
        <v>0</v>
      </c>
      <c r="G131" s="461">
        <f>[6]B!G660</f>
        <v>67</v>
      </c>
      <c r="H131" s="137">
        <f>[6]B!AA660</f>
        <v>0</v>
      </c>
      <c r="I131" s="137">
        <f>[6]B!AB660</f>
        <v>10</v>
      </c>
      <c r="J131" s="137">
        <f>[6]B!AC660</f>
        <v>802</v>
      </c>
      <c r="K131" s="137">
        <f>[6]B!AD660</f>
        <v>0</v>
      </c>
      <c r="L131" s="137">
        <f>[6]B!AE660</f>
        <v>0</v>
      </c>
      <c r="M131" s="461">
        <f>[6]B!AF660</f>
        <v>0</v>
      </c>
      <c r="N131" s="137">
        <f>[6]B!AG660</f>
        <v>0</v>
      </c>
      <c r="O131" s="137">
        <f>[6]B!AH660</f>
        <v>0</v>
      </c>
      <c r="P131" s="137">
        <f>[6]B!AI660</f>
        <v>0</v>
      </c>
      <c r="Q131" s="460">
        <f>[6]B!AJ660</f>
        <v>0</v>
      </c>
      <c r="R131" s="138"/>
      <c r="S131" s="159">
        <f>[6]B!$AL$660</f>
        <v>1733000</v>
      </c>
    </row>
    <row r="132" spans="1:19" s="166" customFormat="1" x14ac:dyDescent="0.2">
      <c r="A132" s="140" t="s">
        <v>206</v>
      </c>
      <c r="B132" s="525" t="s">
        <v>207</v>
      </c>
      <c r="C132" s="142">
        <f>[6]B!C721</f>
        <v>137</v>
      </c>
      <c r="D132" s="142">
        <f>[6]B!D721</f>
        <v>136</v>
      </c>
      <c r="E132" s="142">
        <f>[6]B!E721</f>
        <v>136</v>
      </c>
      <c r="F132" s="462">
        <f>[6]B!F721</f>
        <v>0</v>
      </c>
      <c r="G132" s="463">
        <f>[6]B!G721</f>
        <v>1</v>
      </c>
      <c r="H132" s="142">
        <f>[6]B!AA721</f>
        <v>23</v>
      </c>
      <c r="I132" s="142">
        <f>[6]B!AB721</f>
        <v>65</v>
      </c>
      <c r="J132" s="142">
        <f>[6]B!AC721</f>
        <v>49</v>
      </c>
      <c r="K132" s="142">
        <f>[6]B!AD721</f>
        <v>0</v>
      </c>
      <c r="L132" s="142">
        <f>[6]B!AE721</f>
        <v>0</v>
      </c>
      <c r="M132" s="463">
        <f>[6]B!AF721</f>
        <v>0</v>
      </c>
      <c r="N132" s="142">
        <f>[6]B!AG721</f>
        <v>0</v>
      </c>
      <c r="O132" s="142">
        <f>[6]B!AH721</f>
        <v>0</v>
      </c>
      <c r="P132" s="142">
        <f>[6]B!AI721</f>
        <v>28</v>
      </c>
      <c r="Q132" s="462">
        <f>[6]B!AJ721</f>
        <v>0</v>
      </c>
      <c r="R132" s="143"/>
      <c r="S132" s="165">
        <f>[6]B!$AL$721</f>
        <v>283930</v>
      </c>
    </row>
    <row r="133" spans="1:19" x14ac:dyDescent="0.2">
      <c r="A133" s="140" t="s">
        <v>208</v>
      </c>
      <c r="B133" s="525" t="s">
        <v>209</v>
      </c>
      <c r="C133" s="148">
        <f>[6]B!C764</f>
        <v>3633</v>
      </c>
      <c r="D133" s="148">
        <f>[6]B!D764</f>
        <v>3619</v>
      </c>
      <c r="E133" s="148">
        <f>[6]B!E764</f>
        <v>3619</v>
      </c>
      <c r="F133" s="464">
        <f>[6]B!F764</f>
        <v>0</v>
      </c>
      <c r="G133" s="465">
        <f>[6]B!G764</f>
        <v>14</v>
      </c>
      <c r="H133" s="148">
        <f>[6]B!AA764</f>
        <v>345</v>
      </c>
      <c r="I133" s="148">
        <f>[6]B!AB764</f>
        <v>2429</v>
      </c>
      <c r="J133" s="148">
        <f>[6]B!AC764</f>
        <v>859</v>
      </c>
      <c r="K133" s="148">
        <f>[6]B!AD764</f>
        <v>0</v>
      </c>
      <c r="L133" s="148">
        <f>[6]B!AE764</f>
        <v>0</v>
      </c>
      <c r="M133" s="465">
        <f>[6]B!AF764</f>
        <v>0</v>
      </c>
      <c r="N133" s="148">
        <f>[6]B!AG764</f>
        <v>0</v>
      </c>
      <c r="O133" s="148">
        <f>[6]B!AH764</f>
        <v>0</v>
      </c>
      <c r="P133" s="148">
        <f>[6]B!AI764</f>
        <v>1</v>
      </c>
      <c r="Q133" s="464">
        <f>[6]B!AJ764</f>
        <v>0</v>
      </c>
      <c r="R133" s="149"/>
      <c r="S133" s="144">
        <f>[6]B!$AL$764</f>
        <v>6455580</v>
      </c>
    </row>
    <row r="134" spans="1:19" s="3" customFormat="1" x14ac:dyDescent="0.2">
      <c r="A134" s="584" t="s">
        <v>210</v>
      </c>
      <c r="B134" s="585"/>
      <c r="C134" s="167">
        <f t="shared" ref="C134:P134" si="2">+C135+C136+C137+C138+C142+C143</f>
        <v>6352</v>
      </c>
      <c r="D134" s="168">
        <f t="shared" si="2"/>
        <v>6295</v>
      </c>
      <c r="E134" s="151">
        <f t="shared" si="2"/>
        <v>6284</v>
      </c>
      <c r="F134" s="466">
        <f t="shared" si="2"/>
        <v>11</v>
      </c>
      <c r="G134" s="154">
        <f t="shared" si="2"/>
        <v>57</v>
      </c>
      <c r="H134" s="151">
        <f t="shared" si="2"/>
        <v>878</v>
      </c>
      <c r="I134" s="151">
        <f t="shared" si="2"/>
        <v>2092</v>
      </c>
      <c r="J134" s="151">
        <f t="shared" si="2"/>
        <v>3382</v>
      </c>
      <c r="K134" s="151">
        <f t="shared" si="2"/>
        <v>15</v>
      </c>
      <c r="L134" s="151">
        <f t="shared" si="2"/>
        <v>1</v>
      </c>
      <c r="M134" s="467">
        <f t="shared" si="2"/>
        <v>0</v>
      </c>
      <c r="N134" s="151">
        <f t="shared" si="2"/>
        <v>0</v>
      </c>
      <c r="O134" s="172">
        <f t="shared" si="2"/>
        <v>0</v>
      </c>
      <c r="P134" s="172">
        <f t="shared" si="2"/>
        <v>3710</v>
      </c>
      <c r="Q134" s="471">
        <f>+Q135+Q136+Q137+Q138+Q142+Q143</f>
        <v>0</v>
      </c>
      <c r="R134" s="173">
        <f>+R135+R136+R137</f>
        <v>0</v>
      </c>
      <c r="S134" s="157">
        <f>+S135+S136+S137+S138+S142</f>
        <v>173329980</v>
      </c>
    </row>
    <row r="135" spans="1:19" x14ac:dyDescent="0.2">
      <c r="A135" s="135" t="s">
        <v>211</v>
      </c>
      <c r="B135" s="174" t="s">
        <v>212</v>
      </c>
      <c r="C135" s="137">
        <f>[6]B!C824</f>
        <v>3431</v>
      </c>
      <c r="D135" s="137">
        <f>[6]B!D824</f>
        <v>3391</v>
      </c>
      <c r="E135" s="137">
        <f>[6]B!E824</f>
        <v>3386</v>
      </c>
      <c r="F135" s="460">
        <f>[6]B!F824</f>
        <v>5</v>
      </c>
      <c r="G135" s="461">
        <f>[6]B!G824</f>
        <v>40</v>
      </c>
      <c r="H135" s="175">
        <f>[6]B!AA824</f>
        <v>379</v>
      </c>
      <c r="I135" s="175">
        <f>[6]B!AB824</f>
        <v>998</v>
      </c>
      <c r="J135" s="175">
        <f>[6]B!AC824</f>
        <v>2054</v>
      </c>
      <c r="K135" s="175">
        <f>[6]B!AD824</f>
        <v>13</v>
      </c>
      <c r="L135" s="175">
        <f>[6]B!AE824</f>
        <v>1</v>
      </c>
      <c r="M135" s="472">
        <f>[6]B!AF824</f>
        <v>0</v>
      </c>
      <c r="N135" s="175">
        <f>[6]B!AG824</f>
        <v>0</v>
      </c>
      <c r="O135" s="175">
        <f>[6]B!AH824</f>
        <v>0</v>
      </c>
      <c r="P135" s="175">
        <f>[6]B!AI824</f>
        <v>7</v>
      </c>
      <c r="Q135" s="473">
        <f>[6]B!AJ824</f>
        <v>0</v>
      </c>
      <c r="R135" s="176"/>
      <c r="S135" s="139">
        <f>[6]B!$AL$824</f>
        <v>39409440</v>
      </c>
    </row>
    <row r="136" spans="1:19" x14ac:dyDescent="0.2">
      <c r="A136" s="146" t="s">
        <v>213</v>
      </c>
      <c r="B136" s="177" t="s">
        <v>214</v>
      </c>
      <c r="C136" s="142">
        <v>1</v>
      </c>
      <c r="D136" s="142">
        <v>1</v>
      </c>
      <c r="E136" s="142">
        <v>1</v>
      </c>
      <c r="F136" s="462">
        <f>[6]B!F847</f>
        <v>0</v>
      </c>
      <c r="G136" s="463">
        <f>[6]B!G847</f>
        <v>0</v>
      </c>
      <c r="H136" s="178">
        <f>[6]B!AA847</f>
        <v>0</v>
      </c>
      <c r="I136" s="178">
        <v>1</v>
      </c>
      <c r="J136" s="178">
        <f>[6]B!AC847</f>
        <v>0</v>
      </c>
      <c r="K136" s="178">
        <f>[6]B!AD847</f>
        <v>0</v>
      </c>
      <c r="L136" s="178">
        <f>[6]B!AE847</f>
        <v>0</v>
      </c>
      <c r="M136" s="474">
        <f>[6]B!AF847</f>
        <v>0</v>
      </c>
      <c r="N136" s="178">
        <f>[6]B!AG847</f>
        <v>0</v>
      </c>
      <c r="O136" s="178">
        <f>[6]B!AH847</f>
        <v>0</v>
      </c>
      <c r="P136" s="178">
        <f>[6]B!AI847</f>
        <v>0</v>
      </c>
      <c r="Q136" s="475">
        <f>[6]B!AJ847</f>
        <v>0</v>
      </c>
      <c r="R136" s="179"/>
      <c r="S136" s="144">
        <f>[6]B!$AL$847</f>
        <v>0</v>
      </c>
    </row>
    <row r="137" spans="1:19" x14ac:dyDescent="0.2">
      <c r="A137" s="530" t="s">
        <v>215</v>
      </c>
      <c r="B137" s="181" t="s">
        <v>216</v>
      </c>
      <c r="C137" s="148">
        <f>[6]B!C877</f>
        <v>1766</v>
      </c>
      <c r="D137" s="148">
        <f>[6]B!D877</f>
        <v>1749</v>
      </c>
      <c r="E137" s="148">
        <f>[6]B!E877</f>
        <v>1749</v>
      </c>
      <c r="F137" s="464">
        <f>[6]B!F877</f>
        <v>0</v>
      </c>
      <c r="G137" s="465">
        <f>[6]B!G877</f>
        <v>17</v>
      </c>
      <c r="H137" s="182">
        <f>[6]B!AA877</f>
        <v>239</v>
      </c>
      <c r="I137" s="182">
        <f>[6]B!AB877</f>
        <v>320</v>
      </c>
      <c r="J137" s="182">
        <f>[6]B!AC877</f>
        <v>1207</v>
      </c>
      <c r="K137" s="182">
        <f>[6]B!AD877</f>
        <v>0</v>
      </c>
      <c r="L137" s="182">
        <f>[6]B!AE877</f>
        <v>0</v>
      </c>
      <c r="M137" s="476">
        <f>[6]B!AF877</f>
        <v>0</v>
      </c>
      <c r="N137" s="182">
        <f>[6]B!AG877</f>
        <v>0</v>
      </c>
      <c r="O137" s="182">
        <f>[6]B!AH877</f>
        <v>0</v>
      </c>
      <c r="P137" s="182">
        <f>[6]B!AI877</f>
        <v>3644</v>
      </c>
      <c r="Q137" s="477">
        <f>[6]B!AJ877</f>
        <v>0</v>
      </c>
      <c r="R137" s="183"/>
      <c r="S137" s="470">
        <f>[6]B!$AL$877</f>
        <v>109215460</v>
      </c>
    </row>
    <row r="138" spans="1:19" x14ac:dyDescent="0.2">
      <c r="A138" s="588" t="s">
        <v>193</v>
      </c>
      <c r="B138" s="174" t="s">
        <v>217</v>
      </c>
      <c r="C138" s="184">
        <f>SUM(C139:C141)</f>
        <v>1142</v>
      </c>
      <c r="D138" s="43">
        <f>SUM(D139:D141)</f>
        <v>1142</v>
      </c>
      <c r="E138" s="43">
        <f t="shared" ref="E138:P138" si="3">SUM(E139:E141)</f>
        <v>1136</v>
      </c>
      <c r="F138" s="30">
        <f t="shared" si="3"/>
        <v>6</v>
      </c>
      <c r="G138" s="187">
        <f t="shared" si="3"/>
        <v>0</v>
      </c>
      <c r="H138" s="478">
        <f t="shared" si="3"/>
        <v>257</v>
      </c>
      <c r="I138" s="478">
        <f t="shared" si="3"/>
        <v>764</v>
      </c>
      <c r="J138" s="478">
        <f t="shared" si="3"/>
        <v>121</v>
      </c>
      <c r="K138" s="478">
        <f t="shared" si="3"/>
        <v>0</v>
      </c>
      <c r="L138" s="478">
        <f t="shared" si="3"/>
        <v>0</v>
      </c>
      <c r="M138" s="479">
        <f t="shared" si="3"/>
        <v>0</v>
      </c>
      <c r="N138" s="478">
        <f>SUM(N139:N141)</f>
        <v>0</v>
      </c>
      <c r="O138" s="193">
        <f t="shared" si="3"/>
        <v>0</v>
      </c>
      <c r="P138" s="193">
        <f t="shared" si="3"/>
        <v>0</v>
      </c>
      <c r="Q138" s="480">
        <f>SUM(Q139:Q141)</f>
        <v>0</v>
      </c>
      <c r="R138" s="194">
        <f>SUM(R139:R142)</f>
        <v>0</v>
      </c>
      <c r="S138" s="481">
        <f>SUM(S139:S141)</f>
        <v>24705080</v>
      </c>
    </row>
    <row r="139" spans="1:19" x14ac:dyDescent="0.2">
      <c r="A139" s="588"/>
      <c r="B139" s="195" t="s">
        <v>218</v>
      </c>
      <c r="C139" s="137">
        <f>[6]B!C902-[6]B!C879-[6]B!C880</f>
        <v>1110</v>
      </c>
      <c r="D139" s="137">
        <f>[6]B!D902-[6]B!D879-[6]B!D880</f>
        <v>1110</v>
      </c>
      <c r="E139" s="137">
        <f>[6]B!E902-[6]B!E879-[6]B!E880</f>
        <v>1104</v>
      </c>
      <c r="F139" s="460">
        <f>[6]B!F902-[6]B!F879-[6]B!F880</f>
        <v>6</v>
      </c>
      <c r="G139" s="461">
        <f>[6]B!G902-[6]B!G879-[6]B!G880</f>
        <v>0</v>
      </c>
      <c r="H139" s="175">
        <f>[6]B!AA902-[6]B!AA879-[6]B!AA880</f>
        <v>254</v>
      </c>
      <c r="I139" s="175">
        <f>[6]B!AB902-[6]B!AB879-[6]B!AB880</f>
        <v>745</v>
      </c>
      <c r="J139" s="175">
        <f>[6]B!AC902-[6]B!AC879-[6]B!AC880</f>
        <v>111</v>
      </c>
      <c r="K139" s="175">
        <f>[6]B!AD902-[6]B!AD879-[6]B!AD880</f>
        <v>0</v>
      </c>
      <c r="L139" s="175">
        <f>[6]B!AE902-[6]B!AE879-[6]B!AE880</f>
        <v>0</v>
      </c>
      <c r="M139" s="472">
        <f>[6]B!AF902-[6]B!AF879-[6]B!AF880</f>
        <v>0</v>
      </c>
      <c r="N139" s="175">
        <f>[6]B!AG902-[6]B!AG879-[6]B!AG880</f>
        <v>0</v>
      </c>
      <c r="O139" s="175">
        <f>[6]B!AH902-[6]B!AH879-[6]B!AH880</f>
        <v>0</v>
      </c>
      <c r="P139" s="175">
        <f>[6]B!AI902-[6]B!AI879-[6]B!AI880</f>
        <v>0</v>
      </c>
      <c r="Q139" s="473">
        <f>[6]B!AJ902-[6]B!AJ879-[6]B!AJ880</f>
        <v>0</v>
      </c>
      <c r="R139" s="176"/>
      <c r="S139" s="139">
        <f>[6]B!$AL$902-[6]B!$AL$879-[6]B!$AL$880</f>
        <v>23945400</v>
      </c>
    </row>
    <row r="140" spans="1:19" x14ac:dyDescent="0.2">
      <c r="A140" s="588"/>
      <c r="B140" s="195" t="s">
        <v>219</v>
      </c>
      <c r="C140" s="142">
        <f>[6]B!C879</f>
        <v>0</v>
      </c>
      <c r="D140" s="142">
        <f>[6]B!D879</f>
        <v>0</v>
      </c>
      <c r="E140" s="142">
        <f>[6]B!E879</f>
        <v>0</v>
      </c>
      <c r="F140" s="462">
        <f>[6]B!F879</f>
        <v>0</v>
      </c>
      <c r="G140" s="463">
        <f>[6]B!G879</f>
        <v>0</v>
      </c>
      <c r="H140" s="178">
        <f>[6]B!AA879</f>
        <v>0</v>
      </c>
      <c r="I140" s="178">
        <f>[6]B!AB879</f>
        <v>0</v>
      </c>
      <c r="J140" s="178">
        <f>[6]B!AC879</f>
        <v>0</v>
      </c>
      <c r="K140" s="178">
        <f>[6]B!AD879</f>
        <v>0</v>
      </c>
      <c r="L140" s="178">
        <f>[6]B!AE879</f>
        <v>0</v>
      </c>
      <c r="M140" s="474">
        <f>[6]B!AF879</f>
        <v>0</v>
      </c>
      <c r="N140" s="178">
        <f>[6]B!AG879</f>
        <v>0</v>
      </c>
      <c r="O140" s="178">
        <f>[6]B!AH879</f>
        <v>0</v>
      </c>
      <c r="P140" s="178">
        <f>[6]B!AI879</f>
        <v>0</v>
      </c>
      <c r="Q140" s="475">
        <f>[6]B!AJ879</f>
        <v>0</v>
      </c>
      <c r="R140" s="179"/>
      <c r="S140" s="144">
        <f>[6]B!$AL$879</f>
        <v>0</v>
      </c>
    </row>
    <row r="141" spans="1:19" x14ac:dyDescent="0.2">
      <c r="A141" s="588"/>
      <c r="B141" s="196" t="s">
        <v>220</v>
      </c>
      <c r="C141" s="148">
        <f>[6]B!C880</f>
        <v>32</v>
      </c>
      <c r="D141" s="148">
        <f>[6]B!D880</f>
        <v>32</v>
      </c>
      <c r="E141" s="148">
        <f>[6]B!E880</f>
        <v>32</v>
      </c>
      <c r="F141" s="464">
        <f>[6]B!F880</f>
        <v>0</v>
      </c>
      <c r="G141" s="465">
        <f>[6]B!G880</f>
        <v>0</v>
      </c>
      <c r="H141" s="182">
        <f>[6]B!AA880</f>
        <v>3</v>
      </c>
      <c r="I141" s="182">
        <f>[6]B!AB880</f>
        <v>19</v>
      </c>
      <c r="J141" s="182">
        <f>[6]B!AC880</f>
        <v>10</v>
      </c>
      <c r="K141" s="182">
        <f>[6]B!AD880</f>
        <v>0</v>
      </c>
      <c r="L141" s="182">
        <f>[6]B!AE880</f>
        <v>0</v>
      </c>
      <c r="M141" s="476">
        <f>[6]B!AF880</f>
        <v>0</v>
      </c>
      <c r="N141" s="182">
        <f>[6]B!AG880</f>
        <v>0</v>
      </c>
      <c r="O141" s="182">
        <f>[6]B!AH880</f>
        <v>0</v>
      </c>
      <c r="P141" s="182">
        <f>[6]B!AI880</f>
        <v>0</v>
      </c>
      <c r="Q141" s="477">
        <f>[6]B!AJ880</f>
        <v>0</v>
      </c>
      <c r="R141" s="183"/>
      <c r="S141" s="470">
        <f>[6]B!$AL$880</f>
        <v>759680</v>
      </c>
    </row>
    <row r="142" spans="1:19" x14ac:dyDescent="0.2">
      <c r="A142" s="135" t="s">
        <v>195</v>
      </c>
      <c r="B142" s="197" t="s">
        <v>221</v>
      </c>
      <c r="C142" s="198">
        <f>[6]B!C944</f>
        <v>0</v>
      </c>
      <c r="D142" s="198">
        <f>[6]B!D944</f>
        <v>0</v>
      </c>
      <c r="E142" s="198">
        <f>[6]B!E944</f>
        <v>0</v>
      </c>
      <c r="F142" s="482">
        <f>[6]B!F944</f>
        <v>0</v>
      </c>
      <c r="G142" s="483">
        <f>[6]B!G944</f>
        <v>0</v>
      </c>
      <c r="H142" s="199">
        <f>[6]B!AA944</f>
        <v>0</v>
      </c>
      <c r="I142" s="199">
        <f>[6]B!AB944</f>
        <v>0</v>
      </c>
      <c r="J142" s="199">
        <f>[6]B!AC944</f>
        <v>0</v>
      </c>
      <c r="K142" s="199">
        <f>[6]B!AD944</f>
        <v>0</v>
      </c>
      <c r="L142" s="199">
        <f>[6]B!AE944</f>
        <v>0</v>
      </c>
      <c r="M142" s="484">
        <f>[6]B!AF944</f>
        <v>0</v>
      </c>
      <c r="N142" s="199">
        <f>[6]B!AG944</f>
        <v>0</v>
      </c>
      <c r="O142" s="199">
        <f>[6]B!AH944</f>
        <v>0</v>
      </c>
      <c r="P142" s="199">
        <f>[6]B!AI944</f>
        <v>59</v>
      </c>
      <c r="Q142" s="485">
        <f>[6]B!AJ944</f>
        <v>0</v>
      </c>
      <c r="R142" s="200"/>
      <c r="S142" s="139">
        <f>[6]B!$AL$944</f>
        <v>0</v>
      </c>
    </row>
    <row r="143" spans="1:19" s="203" customFormat="1" x14ac:dyDescent="0.2">
      <c r="A143" s="146"/>
      <c r="B143" s="201" t="s">
        <v>222</v>
      </c>
      <c r="C143" s="148">
        <f>[6]B!C988</f>
        <v>12</v>
      </c>
      <c r="D143" s="148">
        <f>[6]B!D988</f>
        <v>12</v>
      </c>
      <c r="E143" s="148">
        <f>[6]B!E988</f>
        <v>12</v>
      </c>
      <c r="F143" s="464">
        <f>[6]B!F988</f>
        <v>0</v>
      </c>
      <c r="G143" s="465">
        <f>[6]B!G988</f>
        <v>0</v>
      </c>
      <c r="H143" s="182">
        <f>[6]B!AA988</f>
        <v>3</v>
      </c>
      <c r="I143" s="182">
        <f>[6]B!AB988</f>
        <v>9</v>
      </c>
      <c r="J143" s="182">
        <f>[6]B!AC988</f>
        <v>0</v>
      </c>
      <c r="K143" s="182">
        <f>[6]B!AD988</f>
        <v>2</v>
      </c>
      <c r="L143" s="182">
        <f>[6]B!AE988</f>
        <v>0</v>
      </c>
      <c r="M143" s="476">
        <f>[6]B!AF988</f>
        <v>0</v>
      </c>
      <c r="N143" s="182">
        <f>[6]B!AG988</f>
        <v>0</v>
      </c>
      <c r="O143" s="182">
        <f>[6]B!AH988</f>
        <v>0</v>
      </c>
      <c r="P143" s="182">
        <f>[6]B!AI988</f>
        <v>0</v>
      </c>
      <c r="Q143" s="477">
        <f>[6]B!AJ988</f>
        <v>0</v>
      </c>
      <c r="R143" s="149"/>
      <c r="S143" s="486"/>
    </row>
    <row r="144" spans="1:19" s="203" customFormat="1" x14ac:dyDescent="0.2">
      <c r="A144" s="589" t="s">
        <v>223</v>
      </c>
      <c r="B144" s="590"/>
      <c r="C144" s="137">
        <f>[6]B!C671</f>
        <v>8219</v>
      </c>
      <c r="D144" s="137">
        <f>[6]B!D671</f>
        <v>8078</v>
      </c>
      <c r="E144" s="137">
        <f>[6]B!E671</f>
        <v>7935</v>
      </c>
      <c r="F144" s="460">
        <f>[6]B!F671</f>
        <v>143</v>
      </c>
      <c r="G144" s="461">
        <f>[6]B!G671</f>
        <v>141</v>
      </c>
      <c r="H144" s="175">
        <f>[6]B!AA671</f>
        <v>4246</v>
      </c>
      <c r="I144" s="175">
        <f>[6]B!AB671</f>
        <v>2292</v>
      </c>
      <c r="J144" s="175">
        <f>[6]B!AC671</f>
        <v>1681</v>
      </c>
      <c r="K144" s="175">
        <f>[6]B!AD671</f>
        <v>0</v>
      </c>
      <c r="L144" s="175">
        <f>[6]B!AE671</f>
        <v>0</v>
      </c>
      <c r="M144" s="472">
        <f>[6]B!AF671</f>
        <v>0</v>
      </c>
      <c r="N144" s="175">
        <f>[6]B!AG671</f>
        <v>0</v>
      </c>
      <c r="O144" s="175">
        <f>[6]B!AH671</f>
        <v>0</v>
      </c>
      <c r="P144" s="175">
        <f>[6]B!AI671</f>
        <v>0</v>
      </c>
      <c r="Q144" s="473">
        <f>[6]B!AJ671</f>
        <v>0</v>
      </c>
      <c r="R144" s="138"/>
      <c r="S144" s="487"/>
    </row>
    <row r="145" spans="1:24" s="3" customFormat="1" x14ac:dyDescent="0.2">
      <c r="A145" s="591" t="s">
        <v>224</v>
      </c>
      <c r="B145" s="592"/>
      <c r="C145" s="204">
        <f>[6]B!C1240</f>
        <v>0</v>
      </c>
      <c r="D145" s="204">
        <f>[6]B!D1240</f>
        <v>0</v>
      </c>
      <c r="E145" s="204">
        <f>[6]B!E1240</f>
        <v>0</v>
      </c>
      <c r="F145" s="488">
        <f>[6]B!F1240</f>
        <v>0</v>
      </c>
      <c r="G145" s="489">
        <f>[6]B!G1240</f>
        <v>0</v>
      </c>
      <c r="H145" s="205">
        <f>[6]B!AA1240</f>
        <v>0</v>
      </c>
      <c r="I145" s="205">
        <f>[6]B!AB1240</f>
        <v>0</v>
      </c>
      <c r="J145" s="205">
        <f>[6]B!AC1240</f>
        <v>0</v>
      </c>
      <c r="K145" s="205">
        <f>[6]B!AD1240</f>
        <v>0</v>
      </c>
      <c r="L145" s="205">
        <f>[6]B!AE1240</f>
        <v>0</v>
      </c>
      <c r="M145" s="490">
        <f>[6]B!AF1240</f>
        <v>0</v>
      </c>
      <c r="N145" s="205">
        <f>[6]B!AG1240</f>
        <v>0</v>
      </c>
      <c r="O145" s="205">
        <f>[6]B!AH1240</f>
        <v>0</v>
      </c>
      <c r="P145" s="205">
        <f>[6]B!AI1240</f>
        <v>1252</v>
      </c>
      <c r="Q145" s="491">
        <f>[6]B!AJ1240</f>
        <v>0</v>
      </c>
      <c r="R145" s="206"/>
      <c r="S145" s="207">
        <f>[6]B!$AL$1240</f>
        <v>0</v>
      </c>
      <c r="T145" s="106"/>
    </row>
    <row r="146" spans="1:24" x14ac:dyDescent="0.2">
      <c r="A146" s="3" t="s">
        <v>225</v>
      </c>
      <c r="C146" s="4"/>
      <c r="R146" s="208"/>
      <c r="U146" s="209"/>
    </row>
    <row r="147" spans="1:24" ht="14.25" customHeight="1" x14ac:dyDescent="0.2">
      <c r="A147" s="637" t="s">
        <v>226</v>
      </c>
      <c r="B147" s="638"/>
      <c r="C147" s="581" t="s">
        <v>157</v>
      </c>
      <c r="D147" s="613" t="s">
        <v>227</v>
      </c>
      <c r="E147" s="614"/>
      <c r="F147" s="614"/>
      <c r="G147" s="630"/>
      <c r="H147" s="631" t="s">
        <v>169</v>
      </c>
      <c r="I147" s="631"/>
      <c r="J147" s="632"/>
      <c r="K147" s="633" t="s">
        <v>170</v>
      </c>
      <c r="L147" s="633"/>
      <c r="M147" s="633"/>
      <c r="N147" s="621" t="s">
        <v>171</v>
      </c>
      <c r="O147" s="750" t="s">
        <v>172</v>
      </c>
      <c r="P147" s="751"/>
      <c r="Q147" s="593" t="s">
        <v>173</v>
      </c>
      <c r="R147" s="629" t="s">
        <v>7</v>
      </c>
      <c r="U147" s="209"/>
    </row>
    <row r="148" spans="1:24" ht="14.25" customHeight="1" x14ac:dyDescent="0.2">
      <c r="A148" s="637"/>
      <c r="B148" s="638"/>
      <c r="C148" s="582"/>
      <c r="D148" s="599" t="s">
        <v>175</v>
      </c>
      <c r="E148" s="613" t="s">
        <v>176</v>
      </c>
      <c r="F148" s="630"/>
      <c r="G148" s="644" t="s">
        <v>177</v>
      </c>
      <c r="H148" s="760" t="s">
        <v>178</v>
      </c>
      <c r="I148" s="760" t="s">
        <v>179</v>
      </c>
      <c r="J148" s="760" t="s">
        <v>180</v>
      </c>
      <c r="K148" s="762" t="s">
        <v>181</v>
      </c>
      <c r="L148" s="612" t="s">
        <v>182</v>
      </c>
      <c r="M148" s="626" t="s">
        <v>183</v>
      </c>
      <c r="N148" s="622"/>
      <c r="O148" s="759" t="s">
        <v>184</v>
      </c>
      <c r="P148" s="751" t="s">
        <v>185</v>
      </c>
      <c r="Q148" s="594"/>
      <c r="R148" s="629"/>
      <c r="U148" s="209"/>
    </row>
    <row r="149" spans="1:24" x14ac:dyDescent="0.2">
      <c r="A149" s="637"/>
      <c r="B149" s="638"/>
      <c r="C149" s="583"/>
      <c r="D149" s="600"/>
      <c r="E149" s="210" t="s">
        <v>186</v>
      </c>
      <c r="F149" s="131" t="s">
        <v>187</v>
      </c>
      <c r="G149" s="645"/>
      <c r="H149" s="761"/>
      <c r="I149" s="761"/>
      <c r="J149" s="761"/>
      <c r="K149" s="762"/>
      <c r="L149" s="612"/>
      <c r="M149" s="626"/>
      <c r="N149" s="623"/>
      <c r="O149" s="759"/>
      <c r="P149" s="751"/>
      <c r="Q149" s="595"/>
      <c r="R149" s="629"/>
      <c r="U149" s="209"/>
    </row>
    <row r="150" spans="1:24" x14ac:dyDescent="0.2">
      <c r="A150" s="640" t="s">
        <v>228</v>
      </c>
      <c r="B150" s="641"/>
      <c r="C150" s="211">
        <f>+[6]B!C997+[6]B!C1005+[6]B!C1014+[6]B!C1024+[6]B!C1031+[6]B!C1035+[6]B!C1039+[6]B!C1043+[6]B!C1051+[6]B!C1054+[6]B!C1057+[6]B!C1065</f>
        <v>0</v>
      </c>
      <c r="D150" s="212">
        <f>+[6]B!D997+[6]B!D1005+[6]B!D1014+[6]B!D1024+[6]B!D1031+[6]B!D1035+[6]B!D1039+[6]B!D1043+[6]B!D1051+[6]B!D1054+[6]B!D1057+[6]B!D1065</f>
        <v>0</v>
      </c>
      <c r="E150" s="212">
        <f>+[6]B!E997+[6]B!E1005+[6]B!E1014+[6]B!E1024+[6]B!E1031+[6]B!E1035+[6]B!E1039+[6]B!E1043+[6]B!E1051+[6]B!E1054+[6]B!E1057+[6]B!E1065</f>
        <v>0</v>
      </c>
      <c r="F150" s="212">
        <f>+[6]B!F997+[6]B!F1005+[6]B!F1014+[6]B!F1024+[6]B!F1031+[6]B!F1035+[6]B!F1039+[6]B!F1043+[6]B!F1051+[6]B!F1054+[6]B!F1057+[6]B!F1065</f>
        <v>0</v>
      </c>
      <c r="G150" s="212">
        <f>+[6]B!G997+[6]B!G1005+[6]B!G1014+[6]B!G1024+[6]B!G1031+[6]B!G1035+[6]B!G1039+[6]B!G1043+[6]B!G1051+[6]B!G1054+[6]B!G1057+[6]B!G1065</f>
        <v>0</v>
      </c>
      <c r="H150" s="212">
        <f>+[6]B!AA997+[6]B!AA1005+[6]B!AA1014+[6]B!AA1024+[6]B!AA1031+[6]B!AA1035+[6]B!AA1039+[6]B!AA1043+[6]B!AA1051+[6]B!AA1054+[6]B!AA1057+[6]B!AA1065</f>
        <v>0</v>
      </c>
      <c r="I150" s="212">
        <f>+[6]B!AB997+[6]B!AB1005+[6]B!AB1014+[6]B!AB1024+[6]B!AB1031+[6]B!AB1035+[6]B!AB1039+[6]B!AB1043+[6]B!AB1051+[6]B!AB1054+[6]B!AB1057+[6]B!AB1065</f>
        <v>0</v>
      </c>
      <c r="J150" s="212">
        <f>+[6]B!AC997+[6]B!AC1005+[6]B!AC1014+[6]B!AC1024+[6]B!AC1031+[6]B!AC1035+[6]B!AC1039+[6]B!AC1043+[6]B!AC1051+[6]B!AC1054+[6]B!AC1057+[6]B!AC1065</f>
        <v>0</v>
      </c>
      <c r="K150" s="212">
        <f>+[6]B!AD997+[6]B!AD1005+[6]B!AD1014+[6]B!AD1024+[6]B!AD1031+[6]B!AD1035+[6]B!AD1039+[6]B!AD1043+[6]B!AD1051+[6]B!AD1054+[6]B!AD1057+[6]B!AD1065</f>
        <v>0</v>
      </c>
      <c r="L150" s="212">
        <f>+[6]B!AE997+[6]B!AE1005+[6]B!AE1014+[6]B!AE1024+[6]B!AE1031+[6]B!AE1035+[6]B!AE1039+[6]B!AE1043+[6]B!AE1051+[6]B!AE1054+[6]B!AE1057+[6]B!AE1065</f>
        <v>0</v>
      </c>
      <c r="M150" s="212">
        <f>+[6]B!AF997+[6]B!AF1005+[6]B!AF1014+[6]B!AF1024+[6]B!AF1031+[6]B!AF1035+[6]B!AF1039+[6]B!AF1043+[6]B!AF1051+[6]B!AF1054+[6]B!AF1057+[6]B!AF1065</f>
        <v>0</v>
      </c>
      <c r="N150" s="212">
        <f>+[6]B!AG997+[6]B!AG1005+[6]B!AG1014+[6]B!AG1024+[6]B!AG1031+[6]B!AG1035+[6]B!AG1039+[6]B!AG1043+[6]B!AG1051+[6]B!AG1054+[6]B!AG1057+[6]B!AG1065</f>
        <v>0</v>
      </c>
      <c r="O150" s="212">
        <f>+[6]B!AH997+[6]B!AH1005+[6]B!AH1014+[6]B!AH1024+[6]B!AH1031+[6]B!AH1035+[6]B!AH1039+[6]B!AH1043+[6]B!AH1051+[6]B!AH1054+[6]B!AH1057+[6]B!AH1065</f>
        <v>0</v>
      </c>
      <c r="P150" s="212">
        <f>+[6]B!AI997+[6]B!AI1005+[6]B!AI1014+[6]B!AI1024+[6]B!AI1031+[6]B!AI1035+[6]B!AI1039+[6]B!AI1043+[6]B!AI1051+[6]B!AI1054+[6]B!AI1057+[6]B!AI1065</f>
        <v>21</v>
      </c>
      <c r="Q150" s="212">
        <f>+[6]B!AJ997+[6]B!AJ1005+[6]B!AJ1014+[6]B!AJ1024+[6]B!AJ1031+[6]B!AJ1035+[6]B!AJ1039+[6]B!AJ1043+[6]B!AJ1051+[6]B!AJ1054+[6]B!AJ1057+[6]B!AJ1065</f>
        <v>0</v>
      </c>
      <c r="R150" s="213">
        <f>+[6]B!AL997+[6]B!AL1005+[6]B!AL1014+[6]B!AL1024+[6]B!AL1031+[6]B!AL1035+[6]B!AL1039+[6]B!AL1043+[6]B!AL1051+[6]B!AL1054+[6]B!AL1057+[6]B!AL1065</f>
        <v>0</v>
      </c>
      <c r="U150" s="209"/>
    </row>
    <row r="151" spans="1:24" x14ac:dyDescent="0.2">
      <c r="A151" s="642" t="s">
        <v>229</v>
      </c>
      <c r="B151" s="643"/>
      <c r="C151" s="214">
        <f>[6]B!C1071</f>
        <v>0</v>
      </c>
      <c r="D151" s="215">
        <f>[6]B!D1071</f>
        <v>0</v>
      </c>
      <c r="E151" s="215">
        <f>[6]B!E1071</f>
        <v>0</v>
      </c>
      <c r="F151" s="215">
        <f>[6]B!F1071</f>
        <v>0</v>
      </c>
      <c r="G151" s="215">
        <f>[6]B!G1071</f>
        <v>0</v>
      </c>
      <c r="H151" s="215">
        <f>[6]B!AA1071</f>
        <v>0</v>
      </c>
      <c r="I151" s="215">
        <f>[6]B!AB1071</f>
        <v>0</v>
      </c>
      <c r="J151" s="215">
        <f>[6]B!AC1071</f>
        <v>0</v>
      </c>
      <c r="K151" s="215">
        <f>[6]B!AD1071</f>
        <v>0</v>
      </c>
      <c r="L151" s="215">
        <f>[6]B!AE1071</f>
        <v>0</v>
      </c>
      <c r="M151" s="215">
        <f>[6]B!AF1071</f>
        <v>0</v>
      </c>
      <c r="N151" s="215">
        <f>[6]B!AG1071</f>
        <v>0</v>
      </c>
      <c r="O151" s="215">
        <f>[6]B!AH1071</f>
        <v>0</v>
      </c>
      <c r="P151" s="215">
        <f>[6]B!AI1071</f>
        <v>0</v>
      </c>
      <c r="Q151" s="215">
        <f>[6]B!AJ1071</f>
        <v>0</v>
      </c>
      <c r="R151" s="216">
        <f>[6]B!AL1071</f>
        <v>0</v>
      </c>
      <c r="U151" s="209"/>
    </row>
    <row r="152" spans="1:24" x14ac:dyDescent="0.2">
      <c r="A152" s="634" t="s">
        <v>230</v>
      </c>
      <c r="B152" s="635"/>
      <c r="C152" s="217">
        <f>[6]B!C1081</f>
        <v>0</v>
      </c>
      <c r="D152" s="218">
        <f>[6]B!D1081</f>
        <v>0</v>
      </c>
      <c r="E152" s="218">
        <f>[6]B!E1081</f>
        <v>0</v>
      </c>
      <c r="F152" s="218">
        <f>[6]B!F1081</f>
        <v>0</v>
      </c>
      <c r="G152" s="218">
        <f>[6]B!G1081</f>
        <v>0</v>
      </c>
      <c r="H152" s="218">
        <f>[6]B!AA1081</f>
        <v>0</v>
      </c>
      <c r="I152" s="218">
        <f>[6]B!AB1081</f>
        <v>0</v>
      </c>
      <c r="J152" s="218">
        <f>[6]B!AC1081</f>
        <v>0</v>
      </c>
      <c r="K152" s="218">
        <f>[6]B!AD1081</f>
        <v>0</v>
      </c>
      <c r="L152" s="218">
        <f>[6]B!AE1081</f>
        <v>0</v>
      </c>
      <c r="M152" s="218">
        <f>[6]B!AF1081</f>
        <v>0</v>
      </c>
      <c r="N152" s="218">
        <f>[6]B!AG1081</f>
        <v>0</v>
      </c>
      <c r="O152" s="218">
        <f>[6]B!AH1081</f>
        <v>0</v>
      </c>
      <c r="P152" s="218">
        <f>[6]B!AI1081</f>
        <v>0</v>
      </c>
      <c r="Q152" s="218">
        <f>[6]B!AJ1081</f>
        <v>0</v>
      </c>
      <c r="R152" s="219">
        <f>[6]B!AL1081</f>
        <v>0</v>
      </c>
      <c r="U152" s="209"/>
    </row>
    <row r="153" spans="1:24" x14ac:dyDescent="0.2">
      <c r="A153" s="634" t="s">
        <v>231</v>
      </c>
      <c r="B153" s="635"/>
      <c r="C153" s="217">
        <f>[6]B!C1101</f>
        <v>0</v>
      </c>
      <c r="D153" s="218">
        <f>[6]B!D1101</f>
        <v>0</v>
      </c>
      <c r="E153" s="218">
        <f>[6]B!E1101</f>
        <v>0</v>
      </c>
      <c r="F153" s="218">
        <f>[6]B!F1101</f>
        <v>0</v>
      </c>
      <c r="G153" s="218">
        <f>[6]B!G1101</f>
        <v>0</v>
      </c>
      <c r="H153" s="218">
        <f>[6]B!AA1101</f>
        <v>0</v>
      </c>
      <c r="I153" s="218">
        <f>[6]B!AB1101</f>
        <v>0</v>
      </c>
      <c r="J153" s="218">
        <f>[6]B!AC1101</f>
        <v>0</v>
      </c>
      <c r="K153" s="218">
        <f>[6]B!AD1101</f>
        <v>0</v>
      </c>
      <c r="L153" s="218">
        <f>[6]B!AE1101</f>
        <v>0</v>
      </c>
      <c r="M153" s="218">
        <f>[6]B!AF1101</f>
        <v>0</v>
      </c>
      <c r="N153" s="218">
        <f>[6]B!AG1101</f>
        <v>0</v>
      </c>
      <c r="O153" s="218">
        <f>[6]B!AH1101</f>
        <v>0</v>
      </c>
      <c r="P153" s="218">
        <f>[6]B!AI1101</f>
        <v>0</v>
      </c>
      <c r="Q153" s="218">
        <f>[6]B!AJ1101</f>
        <v>0</v>
      </c>
      <c r="R153" s="219">
        <f>[6]B!AL1101</f>
        <v>0</v>
      </c>
      <c r="U153" s="209"/>
    </row>
    <row r="154" spans="1:24" x14ac:dyDescent="0.2">
      <c r="A154" s="634" t="s">
        <v>232</v>
      </c>
      <c r="B154" s="635"/>
      <c r="C154" s="220">
        <f>[6]B!C1104</f>
        <v>0</v>
      </c>
      <c r="D154" s="221">
        <f>[6]B!D1104</f>
        <v>0</v>
      </c>
      <c r="E154" s="221">
        <f>[6]B!E1104</f>
        <v>0</v>
      </c>
      <c r="F154" s="221">
        <f>[6]B!F1104</f>
        <v>0</v>
      </c>
      <c r="G154" s="221">
        <f>[6]B!G1104</f>
        <v>0</v>
      </c>
      <c r="H154" s="221">
        <f>[6]B!AA1104</f>
        <v>0</v>
      </c>
      <c r="I154" s="221">
        <f>[6]B!AB1104</f>
        <v>0</v>
      </c>
      <c r="J154" s="221">
        <f>[6]B!AC1104</f>
        <v>0</v>
      </c>
      <c r="K154" s="221">
        <f>[6]B!AD1104</f>
        <v>0</v>
      </c>
      <c r="L154" s="221">
        <f>[6]B!AE1104</f>
        <v>0</v>
      </c>
      <c r="M154" s="221">
        <f>[6]B!AF1104</f>
        <v>0</v>
      </c>
      <c r="N154" s="221">
        <f>[6]B!AG1104</f>
        <v>0</v>
      </c>
      <c r="O154" s="221">
        <f>[6]B!AH1104</f>
        <v>0</v>
      </c>
      <c r="P154" s="221">
        <f>[6]B!AI1104</f>
        <v>0</v>
      </c>
      <c r="Q154" s="221">
        <f>[6]B!AJ1104</f>
        <v>0</v>
      </c>
      <c r="R154" s="219">
        <f>[6]B!AL1104</f>
        <v>0</v>
      </c>
      <c r="U154" s="209"/>
    </row>
    <row r="155" spans="1:24" x14ac:dyDescent="0.2">
      <c r="A155" s="584" t="s">
        <v>79</v>
      </c>
      <c r="B155" s="636"/>
      <c r="C155" s="222">
        <f>SUM(C150+C151+C152+C153+C154)</f>
        <v>0</v>
      </c>
      <c r="D155" s="222">
        <f>SUM(D150+D151+D152+D153+D154)</f>
        <v>0</v>
      </c>
      <c r="E155" s="222">
        <f>SUM(E150+E151+E152+E153+E154)</f>
        <v>0</v>
      </c>
      <c r="F155" s="222">
        <f t="shared" ref="F155:Q155" si="4">SUM(F150+F151+F152+F153+F154)</f>
        <v>0</v>
      </c>
      <c r="G155" s="222">
        <f t="shared" si="4"/>
        <v>0</v>
      </c>
      <c r="H155" s="222">
        <f t="shared" si="4"/>
        <v>0</v>
      </c>
      <c r="I155" s="222">
        <f t="shared" si="4"/>
        <v>0</v>
      </c>
      <c r="J155" s="222">
        <f t="shared" si="4"/>
        <v>0</v>
      </c>
      <c r="K155" s="222">
        <f t="shared" si="4"/>
        <v>0</v>
      </c>
      <c r="L155" s="222">
        <f t="shared" si="4"/>
        <v>0</v>
      </c>
      <c r="M155" s="222">
        <f t="shared" si="4"/>
        <v>0</v>
      </c>
      <c r="N155" s="222">
        <f t="shared" si="4"/>
        <v>0</v>
      </c>
      <c r="O155" s="222">
        <f t="shared" si="4"/>
        <v>0</v>
      </c>
      <c r="P155" s="222">
        <f t="shared" si="4"/>
        <v>21</v>
      </c>
      <c r="Q155" s="222">
        <f t="shared" si="4"/>
        <v>0</v>
      </c>
      <c r="R155" s="222">
        <f>SUM(R150+R151+R152+R153+R154)</f>
        <v>0</v>
      </c>
      <c r="U155" s="209"/>
    </row>
    <row r="156" spans="1:24" s="102" customFormat="1" x14ac:dyDescent="0.2">
      <c r="A156" s="96" t="s">
        <v>233</v>
      </c>
      <c r="B156" s="223"/>
      <c r="C156" s="223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7"/>
      <c r="P156" s="387"/>
      <c r="Q156" s="387"/>
      <c r="R156" s="387"/>
      <c r="S156" s="5"/>
      <c r="T156" s="5"/>
      <c r="X156" s="5"/>
    </row>
    <row r="157" spans="1:24" ht="14.25" customHeight="1" x14ac:dyDescent="0.2">
      <c r="A157" s="637" t="s">
        <v>234</v>
      </c>
      <c r="B157" s="638"/>
      <c r="C157" s="581" t="s">
        <v>157</v>
      </c>
      <c r="D157" s="639" t="s">
        <v>227</v>
      </c>
      <c r="E157" s="639"/>
      <c r="F157" s="639"/>
      <c r="G157" s="639"/>
      <c r="H157" s="631" t="s">
        <v>169</v>
      </c>
      <c r="I157" s="631"/>
      <c r="J157" s="632"/>
      <c r="K157" s="633" t="s">
        <v>170</v>
      </c>
      <c r="L157" s="633"/>
      <c r="M157" s="633"/>
      <c r="N157" s="621" t="s">
        <v>171</v>
      </c>
      <c r="O157" s="750" t="s">
        <v>172</v>
      </c>
      <c r="P157" s="751"/>
      <c r="Q157" s="593" t="s">
        <v>173</v>
      </c>
      <c r="R157" s="629" t="s">
        <v>7</v>
      </c>
    </row>
    <row r="158" spans="1:24" ht="14.25" customHeight="1" x14ac:dyDescent="0.2">
      <c r="A158" s="637"/>
      <c r="B158" s="638"/>
      <c r="C158" s="582"/>
      <c r="D158" s="644" t="s">
        <v>235</v>
      </c>
      <c r="E158" s="646" t="s">
        <v>176</v>
      </c>
      <c r="F158" s="602"/>
      <c r="G158" s="647" t="s">
        <v>236</v>
      </c>
      <c r="H158" s="605" t="s">
        <v>178</v>
      </c>
      <c r="I158" s="607" t="s">
        <v>179</v>
      </c>
      <c r="J158" s="609" t="s">
        <v>180</v>
      </c>
      <c r="K158" s="611" t="s">
        <v>181</v>
      </c>
      <c r="L158" s="612" t="s">
        <v>182</v>
      </c>
      <c r="M158" s="626" t="s">
        <v>183</v>
      </c>
      <c r="N158" s="622"/>
      <c r="O158" s="750" t="s">
        <v>184</v>
      </c>
      <c r="P158" s="759" t="s">
        <v>185</v>
      </c>
      <c r="Q158" s="594"/>
      <c r="R158" s="629"/>
      <c r="S158" s="225"/>
      <c r="T158" s="102"/>
    </row>
    <row r="159" spans="1:24" x14ac:dyDescent="0.2">
      <c r="A159" s="637"/>
      <c r="B159" s="638"/>
      <c r="C159" s="583"/>
      <c r="D159" s="645"/>
      <c r="E159" s="492" t="s">
        <v>186</v>
      </c>
      <c r="F159" s="456" t="s">
        <v>187</v>
      </c>
      <c r="G159" s="648"/>
      <c r="H159" s="606"/>
      <c r="I159" s="608"/>
      <c r="J159" s="610"/>
      <c r="K159" s="611"/>
      <c r="L159" s="612"/>
      <c r="M159" s="626"/>
      <c r="N159" s="623"/>
      <c r="O159" s="750"/>
      <c r="P159" s="759"/>
      <c r="Q159" s="595"/>
      <c r="R159" s="629"/>
      <c r="S159" s="208"/>
    </row>
    <row r="160" spans="1:24" x14ac:dyDescent="0.2">
      <c r="A160" s="388">
        <v>1901023</v>
      </c>
      <c r="B160" s="389" t="s">
        <v>237</v>
      </c>
      <c r="C160" s="390">
        <f>[6]B!C2470</f>
        <v>20</v>
      </c>
      <c r="D160" s="390">
        <f>[6]B!D2470</f>
        <v>20</v>
      </c>
      <c r="E160" s="391">
        <f>[6]B!E2470</f>
        <v>20</v>
      </c>
      <c r="F160" s="391">
        <f>[6]B!F2470</f>
        <v>0</v>
      </c>
      <c r="G160" s="391">
        <f>[6]B!G2470</f>
        <v>0</v>
      </c>
      <c r="H160" s="392">
        <f>[6]B!AA2470</f>
        <v>20</v>
      </c>
      <c r="I160" s="392">
        <f>[6]B!AB2470</f>
        <v>0</v>
      </c>
      <c r="J160" s="392">
        <f>[6]B!AC2470</f>
        <v>0</v>
      </c>
      <c r="K160" s="392">
        <f>[6]B!AD2470</f>
        <v>0</v>
      </c>
      <c r="L160" s="392">
        <f>[6]B!AE2470</f>
        <v>0</v>
      </c>
      <c r="M160" s="392">
        <f>[6]B!AF2470</f>
        <v>0</v>
      </c>
      <c r="N160" s="392">
        <f>[6]B!AG2470</f>
        <v>0</v>
      </c>
      <c r="O160" s="392">
        <f>[6]B!AH2470</f>
        <v>0</v>
      </c>
      <c r="P160" s="392">
        <f>[6]B!AI2470</f>
        <v>0</v>
      </c>
      <c r="Q160" s="392">
        <f>[6]B!AJ2470</f>
        <v>0</v>
      </c>
      <c r="R160" s="44">
        <f>[6]B!AL2470</f>
        <v>1060000</v>
      </c>
    </row>
    <row r="161" spans="1:22" x14ac:dyDescent="0.2">
      <c r="A161" s="393">
        <v>1901024</v>
      </c>
      <c r="B161" s="394" t="s">
        <v>238</v>
      </c>
      <c r="C161" s="390">
        <f>[6]B!C2471</f>
        <v>0</v>
      </c>
      <c r="D161" s="390">
        <f>[6]B!D2471</f>
        <v>0</v>
      </c>
      <c r="E161" s="391">
        <f>[6]B!E2471</f>
        <v>0</v>
      </c>
      <c r="F161" s="391">
        <f>[6]B!F2471</f>
        <v>0</v>
      </c>
      <c r="G161" s="391">
        <f>[6]B!G2471</f>
        <v>0</v>
      </c>
      <c r="H161" s="392">
        <f>[6]B!AA2471</f>
        <v>0</v>
      </c>
      <c r="I161" s="392">
        <f>[6]B!AB2471</f>
        <v>0</v>
      </c>
      <c r="J161" s="392">
        <f>[6]B!AC2471</f>
        <v>0</v>
      </c>
      <c r="K161" s="392">
        <f>[6]B!AD2471</f>
        <v>0</v>
      </c>
      <c r="L161" s="392">
        <f>[6]B!AE2471</f>
        <v>0</v>
      </c>
      <c r="M161" s="392">
        <f>[6]B!AF2471</f>
        <v>0</v>
      </c>
      <c r="N161" s="392">
        <f>[6]B!AG2471</f>
        <v>0</v>
      </c>
      <c r="O161" s="392">
        <f>[6]B!AH2471</f>
        <v>0</v>
      </c>
      <c r="P161" s="392">
        <f>[6]B!AI2471</f>
        <v>0</v>
      </c>
      <c r="Q161" s="392">
        <f>[6]B!AJ2471</f>
        <v>0</v>
      </c>
      <c r="R161" s="45">
        <f>[6]B!AL2471</f>
        <v>0</v>
      </c>
    </row>
    <row r="162" spans="1:22" x14ac:dyDescent="0.2">
      <c r="A162" s="393">
        <v>1901025</v>
      </c>
      <c r="B162" s="394" t="s">
        <v>239</v>
      </c>
      <c r="C162" s="390">
        <f>[6]B!C2472</f>
        <v>0</v>
      </c>
      <c r="D162" s="390">
        <f>[6]B!D2472</f>
        <v>0</v>
      </c>
      <c r="E162" s="391">
        <f>[6]B!E2472</f>
        <v>0</v>
      </c>
      <c r="F162" s="391">
        <f>[6]B!F2472</f>
        <v>0</v>
      </c>
      <c r="G162" s="391">
        <f>[6]B!G2472</f>
        <v>0</v>
      </c>
      <c r="H162" s="392">
        <f>[6]B!AA2472</f>
        <v>0</v>
      </c>
      <c r="I162" s="392">
        <f>[6]B!AB2472</f>
        <v>0</v>
      </c>
      <c r="J162" s="392">
        <f>[6]B!AC2472</f>
        <v>0</v>
      </c>
      <c r="K162" s="392">
        <f>[6]B!AD2472</f>
        <v>0</v>
      </c>
      <c r="L162" s="392">
        <f>[6]B!AE2472</f>
        <v>0</v>
      </c>
      <c r="M162" s="392">
        <f>[6]B!AF2472</f>
        <v>0</v>
      </c>
      <c r="N162" s="392">
        <f>[6]B!AG2472</f>
        <v>0</v>
      </c>
      <c r="O162" s="392">
        <f>[6]B!AH2472</f>
        <v>0</v>
      </c>
      <c r="P162" s="392">
        <f>[6]B!AI2472</f>
        <v>0</v>
      </c>
      <c r="Q162" s="392">
        <f>[6]B!AJ2472</f>
        <v>0</v>
      </c>
      <c r="R162" s="45">
        <f>[6]B!AL2472</f>
        <v>0</v>
      </c>
    </row>
    <row r="163" spans="1:22" x14ac:dyDescent="0.2">
      <c r="A163" s="393">
        <v>1901026</v>
      </c>
      <c r="B163" s="394" t="s">
        <v>240</v>
      </c>
      <c r="C163" s="390">
        <f>[6]B!C2473</f>
        <v>0</v>
      </c>
      <c r="D163" s="390">
        <f>[6]B!D2473</f>
        <v>0</v>
      </c>
      <c r="E163" s="391">
        <f>[6]B!E2473</f>
        <v>0</v>
      </c>
      <c r="F163" s="391">
        <f>[6]B!F2473</f>
        <v>0</v>
      </c>
      <c r="G163" s="391">
        <f>[6]B!G2473</f>
        <v>0</v>
      </c>
      <c r="H163" s="392">
        <f>[6]B!AA2473</f>
        <v>0</v>
      </c>
      <c r="I163" s="392">
        <f>[6]B!AB2473</f>
        <v>0</v>
      </c>
      <c r="J163" s="392">
        <f>[6]B!AC2473</f>
        <v>0</v>
      </c>
      <c r="K163" s="392">
        <f>[6]B!AD2473</f>
        <v>0</v>
      </c>
      <c r="L163" s="392">
        <f>[6]B!AE2473</f>
        <v>0</v>
      </c>
      <c r="M163" s="392">
        <f>[6]B!AF2473</f>
        <v>0</v>
      </c>
      <c r="N163" s="392">
        <f>[6]B!AG2473</f>
        <v>0</v>
      </c>
      <c r="O163" s="392">
        <f>[6]B!AH2473</f>
        <v>0</v>
      </c>
      <c r="P163" s="392">
        <f>[6]B!AI2473</f>
        <v>0</v>
      </c>
      <c r="Q163" s="392">
        <f>[6]B!AJ2473</f>
        <v>0</v>
      </c>
      <c r="R163" s="45">
        <f>[6]B!AL2473</f>
        <v>0</v>
      </c>
    </row>
    <row r="164" spans="1:22" x14ac:dyDescent="0.2">
      <c r="A164" s="393">
        <v>1901126</v>
      </c>
      <c r="B164" s="394" t="s">
        <v>241</v>
      </c>
      <c r="C164" s="390">
        <f>[6]B!C2474</f>
        <v>0</v>
      </c>
      <c r="D164" s="390">
        <f>[6]B!D2474</f>
        <v>0</v>
      </c>
      <c r="E164" s="391">
        <f>[6]B!E2474</f>
        <v>0</v>
      </c>
      <c r="F164" s="391">
        <f>[6]B!F2474</f>
        <v>0</v>
      </c>
      <c r="G164" s="391">
        <f>[6]B!G2474</f>
        <v>0</v>
      </c>
      <c r="H164" s="392">
        <f>[6]B!AA2474</f>
        <v>0</v>
      </c>
      <c r="I164" s="392">
        <f>[6]B!AB2474</f>
        <v>0</v>
      </c>
      <c r="J164" s="392">
        <f>[6]B!AC2474</f>
        <v>0</v>
      </c>
      <c r="K164" s="392">
        <f>[6]B!AD2474</f>
        <v>0</v>
      </c>
      <c r="L164" s="392">
        <f>[6]B!AE2474</f>
        <v>0</v>
      </c>
      <c r="M164" s="392">
        <f>[6]B!AF2474</f>
        <v>0</v>
      </c>
      <c r="N164" s="392">
        <f>[6]B!AG2474</f>
        <v>0</v>
      </c>
      <c r="O164" s="392">
        <f>[6]B!AH2474</f>
        <v>0</v>
      </c>
      <c r="P164" s="392">
        <f>[6]B!AI2474</f>
        <v>0</v>
      </c>
      <c r="Q164" s="392">
        <f>[6]B!AJ2474</f>
        <v>0</v>
      </c>
      <c r="R164" s="45">
        <f>[6]B!AL2474</f>
        <v>0</v>
      </c>
    </row>
    <row r="165" spans="1:22" x14ac:dyDescent="0.2">
      <c r="A165" s="393">
        <v>1901027</v>
      </c>
      <c r="B165" s="394" t="s">
        <v>242</v>
      </c>
      <c r="C165" s="390">
        <f>[6]B!C2475</f>
        <v>0</v>
      </c>
      <c r="D165" s="390">
        <f>[6]B!D2475</f>
        <v>0</v>
      </c>
      <c r="E165" s="391">
        <f>[6]B!E2475</f>
        <v>0</v>
      </c>
      <c r="F165" s="391">
        <f>[6]B!F2475</f>
        <v>0</v>
      </c>
      <c r="G165" s="391">
        <f>[6]B!G2475</f>
        <v>0</v>
      </c>
      <c r="H165" s="392">
        <f>[6]B!AA2475</f>
        <v>0</v>
      </c>
      <c r="I165" s="392">
        <f>[6]B!AB2475</f>
        <v>0</v>
      </c>
      <c r="J165" s="392">
        <f>[6]B!AC2475</f>
        <v>0</v>
      </c>
      <c r="K165" s="392">
        <f>[6]B!AD2475</f>
        <v>0</v>
      </c>
      <c r="L165" s="392">
        <f>[6]B!AE2475</f>
        <v>0</v>
      </c>
      <c r="M165" s="392">
        <f>[6]B!AF2475</f>
        <v>0</v>
      </c>
      <c r="N165" s="392">
        <f>[6]B!AG2475</f>
        <v>0</v>
      </c>
      <c r="O165" s="392">
        <f>[6]B!AH2475</f>
        <v>0</v>
      </c>
      <c r="P165" s="392">
        <f>[6]B!AI2475</f>
        <v>0</v>
      </c>
      <c r="Q165" s="392">
        <f>[6]B!AJ2475</f>
        <v>0</v>
      </c>
      <c r="R165" s="45">
        <f>[6]B!AL2475</f>
        <v>0</v>
      </c>
    </row>
    <row r="166" spans="1:22" x14ac:dyDescent="0.2">
      <c r="A166" s="393">
        <v>1901028</v>
      </c>
      <c r="B166" s="394" t="s">
        <v>243</v>
      </c>
      <c r="C166" s="390">
        <f>[6]B!C2476</f>
        <v>0</v>
      </c>
      <c r="D166" s="390">
        <f>[6]B!D2476</f>
        <v>0</v>
      </c>
      <c r="E166" s="391">
        <f>[6]B!E2476</f>
        <v>0</v>
      </c>
      <c r="F166" s="391">
        <f>[6]B!F2476</f>
        <v>0</v>
      </c>
      <c r="G166" s="391">
        <f>[6]B!G2476</f>
        <v>0</v>
      </c>
      <c r="H166" s="392">
        <f>[6]B!AA2476</f>
        <v>0</v>
      </c>
      <c r="I166" s="392">
        <f>[6]B!AB2476</f>
        <v>0</v>
      </c>
      <c r="J166" s="392">
        <f>[6]B!AC2476</f>
        <v>0</v>
      </c>
      <c r="K166" s="392">
        <f>[6]B!AD2476</f>
        <v>0</v>
      </c>
      <c r="L166" s="392">
        <f>[6]B!AE2476</f>
        <v>0</v>
      </c>
      <c r="M166" s="392">
        <f>[6]B!AF2476</f>
        <v>0</v>
      </c>
      <c r="N166" s="392">
        <f>[6]B!AG2476</f>
        <v>0</v>
      </c>
      <c r="O166" s="392">
        <f>[6]B!AH2476</f>
        <v>0</v>
      </c>
      <c r="P166" s="392">
        <f>[6]B!AI2476</f>
        <v>0</v>
      </c>
      <c r="Q166" s="392">
        <f>[6]B!AJ2476</f>
        <v>0</v>
      </c>
      <c r="R166" s="45">
        <f>[6]B!AL2476</f>
        <v>0</v>
      </c>
    </row>
    <row r="167" spans="1:22" x14ac:dyDescent="0.2">
      <c r="A167" s="395">
        <v>1901029</v>
      </c>
      <c r="B167" s="396" t="s">
        <v>244</v>
      </c>
      <c r="C167" s="390">
        <f>[6]B!C2477</f>
        <v>0</v>
      </c>
      <c r="D167" s="390">
        <f>[6]B!D2477</f>
        <v>0</v>
      </c>
      <c r="E167" s="391">
        <f>[6]B!E2477</f>
        <v>0</v>
      </c>
      <c r="F167" s="391">
        <f>[6]B!F2477</f>
        <v>0</v>
      </c>
      <c r="G167" s="391">
        <f>[6]B!G2477</f>
        <v>0</v>
      </c>
      <c r="H167" s="392">
        <f>[6]B!AA2477</f>
        <v>0</v>
      </c>
      <c r="I167" s="392">
        <f>[6]B!AB2477</f>
        <v>0</v>
      </c>
      <c r="J167" s="392">
        <f>[6]B!AC2477</f>
        <v>0</v>
      </c>
      <c r="K167" s="392">
        <f>[6]B!AD2477</f>
        <v>0</v>
      </c>
      <c r="L167" s="392">
        <f>[6]B!AE2477</f>
        <v>0</v>
      </c>
      <c r="M167" s="392">
        <f>[6]B!AF2477</f>
        <v>0</v>
      </c>
      <c r="N167" s="392">
        <f>[6]B!AG2477</f>
        <v>0</v>
      </c>
      <c r="O167" s="392">
        <f>[6]B!AH2477</f>
        <v>0</v>
      </c>
      <c r="P167" s="392">
        <f>[6]B!AI2477</f>
        <v>0</v>
      </c>
      <c r="Q167" s="392">
        <f>[6]B!AJ2477</f>
        <v>0</v>
      </c>
      <c r="R167" s="45">
        <f>[6]B!AL2477</f>
        <v>0</v>
      </c>
    </row>
    <row r="168" spans="1:22" x14ac:dyDescent="0.2">
      <c r="A168" s="395">
        <v>1901031</v>
      </c>
      <c r="B168" s="396" t="s">
        <v>245</v>
      </c>
      <c r="C168" s="390">
        <f>[6]B!C2478</f>
        <v>0</v>
      </c>
      <c r="D168" s="390">
        <f>[6]B!D2478</f>
        <v>0</v>
      </c>
      <c r="E168" s="391">
        <f>[6]B!E2478</f>
        <v>0</v>
      </c>
      <c r="F168" s="391">
        <f>[6]B!F2478</f>
        <v>0</v>
      </c>
      <c r="G168" s="391">
        <f>[6]B!G2478</f>
        <v>0</v>
      </c>
      <c r="H168" s="392">
        <f>[6]B!AA2478</f>
        <v>0</v>
      </c>
      <c r="I168" s="392">
        <f>[6]B!AB2478</f>
        <v>0</v>
      </c>
      <c r="J168" s="392">
        <f>[6]B!AC2478</f>
        <v>0</v>
      </c>
      <c r="K168" s="392">
        <f>[6]B!AD2478</f>
        <v>0</v>
      </c>
      <c r="L168" s="392">
        <f>[6]B!AE2478</f>
        <v>0</v>
      </c>
      <c r="M168" s="392">
        <f>[6]B!AF2478</f>
        <v>0</v>
      </c>
      <c r="N168" s="392">
        <f>[6]B!AG2478</f>
        <v>0</v>
      </c>
      <c r="O168" s="392">
        <f>[6]B!AH2478</f>
        <v>0</v>
      </c>
      <c r="P168" s="392">
        <f>[6]B!AI2478</f>
        <v>0</v>
      </c>
      <c r="Q168" s="392">
        <f>[6]B!AJ2478</f>
        <v>0</v>
      </c>
      <c r="R168" s="45">
        <f>[6]B!AL2478</f>
        <v>0</v>
      </c>
    </row>
    <row r="169" spans="1:22" x14ac:dyDescent="0.2">
      <c r="A169" s="395" t="s">
        <v>246</v>
      </c>
      <c r="B169" s="396" t="s">
        <v>247</v>
      </c>
      <c r="C169" s="390">
        <f>[6]B!C2479</f>
        <v>0</v>
      </c>
      <c r="D169" s="390">
        <f>[6]B!D2479</f>
        <v>0</v>
      </c>
      <c r="E169" s="391">
        <f>[6]B!E2479</f>
        <v>0</v>
      </c>
      <c r="F169" s="391">
        <f>[6]B!F2479</f>
        <v>0</v>
      </c>
      <c r="G169" s="391">
        <f>[6]B!G2479</f>
        <v>0</v>
      </c>
      <c r="H169" s="392">
        <f>[6]B!AA2479</f>
        <v>0</v>
      </c>
      <c r="I169" s="392">
        <f>[6]B!AB2479</f>
        <v>0</v>
      </c>
      <c r="J169" s="392">
        <f>[6]B!AC2479</f>
        <v>0</v>
      </c>
      <c r="K169" s="392">
        <f>[6]B!AD2479</f>
        <v>0</v>
      </c>
      <c r="L169" s="392">
        <f>[6]B!AE2479</f>
        <v>0</v>
      </c>
      <c r="M169" s="392">
        <f>[6]B!AF2479</f>
        <v>0</v>
      </c>
      <c r="N169" s="392">
        <f>[6]B!AG2479</f>
        <v>0</v>
      </c>
      <c r="O169" s="392">
        <f>[6]B!AH2479</f>
        <v>0</v>
      </c>
      <c r="P169" s="392">
        <f>[6]B!AI2479</f>
        <v>0</v>
      </c>
      <c r="Q169" s="392">
        <f>[6]B!AJ2479</f>
        <v>0</v>
      </c>
      <c r="R169" s="45">
        <f>[6]B!AL2479</f>
        <v>0</v>
      </c>
    </row>
    <row r="170" spans="1:22" x14ac:dyDescent="0.2">
      <c r="A170" s="397">
        <v>1901033</v>
      </c>
      <c r="B170" s="398" t="s">
        <v>248</v>
      </c>
      <c r="C170" s="390">
        <f>[6]B!C2480</f>
        <v>0</v>
      </c>
      <c r="D170" s="390">
        <f>[6]B!D2480</f>
        <v>0</v>
      </c>
      <c r="E170" s="391">
        <f>[6]B!E2480</f>
        <v>0</v>
      </c>
      <c r="F170" s="391">
        <f>[6]B!F2480</f>
        <v>0</v>
      </c>
      <c r="G170" s="391">
        <f>[6]B!G2480</f>
        <v>0</v>
      </c>
      <c r="H170" s="392">
        <f>[6]B!AA2480</f>
        <v>0</v>
      </c>
      <c r="I170" s="392">
        <f>[6]B!AB2480</f>
        <v>0</v>
      </c>
      <c r="J170" s="392">
        <f>[6]B!AC2480</f>
        <v>0</v>
      </c>
      <c r="K170" s="392">
        <f>[6]B!AD2480</f>
        <v>0</v>
      </c>
      <c r="L170" s="392">
        <f>[6]B!AE2480</f>
        <v>0</v>
      </c>
      <c r="M170" s="392">
        <f>[6]B!AF2480</f>
        <v>0</v>
      </c>
      <c r="N170" s="392">
        <f>[6]B!AG2480</f>
        <v>0</v>
      </c>
      <c r="O170" s="392">
        <f>[6]B!AH2480</f>
        <v>0</v>
      </c>
      <c r="P170" s="392">
        <f>[6]B!AI2480</f>
        <v>0</v>
      </c>
      <c r="Q170" s="392">
        <f>[6]B!AJ2480</f>
        <v>0</v>
      </c>
      <c r="R170" s="234">
        <f>[6]B!AL2480</f>
        <v>0</v>
      </c>
    </row>
    <row r="171" spans="1:22" s="154" customFormat="1" x14ac:dyDescent="0.2">
      <c r="A171" s="662" t="s">
        <v>157</v>
      </c>
      <c r="B171" s="663"/>
      <c r="C171" s="399">
        <f>SUM(C160:C170)</f>
        <v>20</v>
      </c>
      <c r="D171" s="399">
        <f t="shared" ref="D171:Q171" si="5">SUM(D160:D170)</f>
        <v>20</v>
      </c>
      <c r="E171" s="399">
        <f t="shared" si="5"/>
        <v>20</v>
      </c>
      <c r="F171" s="399">
        <f t="shared" si="5"/>
        <v>0</v>
      </c>
      <c r="G171" s="399">
        <f t="shared" si="5"/>
        <v>0</v>
      </c>
      <c r="H171" s="399">
        <f t="shared" si="5"/>
        <v>20</v>
      </c>
      <c r="I171" s="399">
        <f t="shared" si="5"/>
        <v>0</v>
      </c>
      <c r="J171" s="399">
        <f t="shared" si="5"/>
        <v>0</v>
      </c>
      <c r="K171" s="399">
        <f t="shared" si="5"/>
        <v>0</v>
      </c>
      <c r="L171" s="399">
        <f t="shared" si="5"/>
        <v>0</v>
      </c>
      <c r="M171" s="399">
        <f t="shared" si="5"/>
        <v>0</v>
      </c>
      <c r="N171" s="399">
        <f t="shared" si="5"/>
        <v>0</v>
      </c>
      <c r="O171" s="399">
        <f t="shared" si="5"/>
        <v>0</v>
      </c>
      <c r="P171" s="399">
        <f t="shared" si="5"/>
        <v>0</v>
      </c>
      <c r="Q171" s="399">
        <f t="shared" si="5"/>
        <v>0</v>
      </c>
      <c r="R171" s="399">
        <f>SUM(R160:R170)</f>
        <v>1060000</v>
      </c>
      <c r="S171" s="5"/>
      <c r="T171" s="5"/>
    </row>
    <row r="172" spans="1:22" x14ac:dyDescent="0.2">
      <c r="A172" s="754" t="s">
        <v>249</v>
      </c>
      <c r="B172" s="754"/>
      <c r="C172" s="236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238"/>
      <c r="O172" s="383"/>
      <c r="P172" s="383"/>
      <c r="R172" s="239"/>
    </row>
    <row r="173" spans="1:22" ht="14.25" customHeight="1" x14ac:dyDescent="0.2">
      <c r="A173" s="575" t="s">
        <v>250</v>
      </c>
      <c r="B173" s="650"/>
      <c r="C173" s="653" t="s">
        <v>5</v>
      </c>
      <c r="D173" s="599" t="s">
        <v>175</v>
      </c>
      <c r="E173" s="657" t="s">
        <v>251</v>
      </c>
      <c r="F173" s="657"/>
      <c r="G173" s="657"/>
      <c r="H173" s="657"/>
      <c r="I173" s="657"/>
      <c r="J173" s="658"/>
      <c r="K173" s="659" t="s">
        <v>252</v>
      </c>
      <c r="L173" s="669" t="s">
        <v>170</v>
      </c>
      <c r="M173" s="670"/>
      <c r="N173" s="671"/>
      <c r="O173" s="621" t="s">
        <v>171</v>
      </c>
      <c r="P173" s="755" t="s">
        <v>172</v>
      </c>
      <c r="Q173" s="756"/>
      <c r="R173" s="593" t="s">
        <v>173</v>
      </c>
      <c r="S173" s="596" t="s">
        <v>253</v>
      </c>
      <c r="T173" s="596" t="s">
        <v>254</v>
      </c>
      <c r="U173" s="596" t="s">
        <v>255</v>
      </c>
      <c r="V173" s="596" t="s">
        <v>7</v>
      </c>
    </row>
    <row r="174" spans="1:22" x14ac:dyDescent="0.2">
      <c r="A174" s="577"/>
      <c r="B174" s="651"/>
      <c r="C174" s="654"/>
      <c r="D174" s="656"/>
      <c r="E174" s="666" t="s">
        <v>256</v>
      </c>
      <c r="F174" s="667"/>
      <c r="G174" s="667"/>
      <c r="H174" s="667" t="s">
        <v>257</v>
      </c>
      <c r="I174" s="667"/>
      <c r="J174" s="667"/>
      <c r="K174" s="660"/>
      <c r="L174" s="672"/>
      <c r="M174" s="673"/>
      <c r="N174" s="674"/>
      <c r="O174" s="622"/>
      <c r="P174" s="757"/>
      <c r="Q174" s="758"/>
      <c r="R174" s="594"/>
      <c r="S174" s="597"/>
      <c r="T174" s="597"/>
      <c r="U174" s="597"/>
      <c r="V174" s="597"/>
    </row>
    <row r="175" spans="1:22" ht="38.25" x14ac:dyDescent="0.2">
      <c r="A175" s="579"/>
      <c r="B175" s="652"/>
      <c r="C175" s="655"/>
      <c r="D175" s="600"/>
      <c r="E175" s="240" t="s">
        <v>186</v>
      </c>
      <c r="F175" s="241" t="s">
        <v>187</v>
      </c>
      <c r="G175" s="538" t="s">
        <v>236</v>
      </c>
      <c r="H175" s="240" t="s">
        <v>186</v>
      </c>
      <c r="I175" s="241" t="s">
        <v>187</v>
      </c>
      <c r="J175" s="538" t="s">
        <v>236</v>
      </c>
      <c r="K175" s="661"/>
      <c r="L175" s="531" t="s">
        <v>181</v>
      </c>
      <c r="M175" s="532" t="s">
        <v>182</v>
      </c>
      <c r="N175" s="533" t="s">
        <v>183</v>
      </c>
      <c r="O175" s="623"/>
      <c r="P175" s="543" t="s">
        <v>184</v>
      </c>
      <c r="Q175" s="546" t="s">
        <v>185</v>
      </c>
      <c r="R175" s="595"/>
      <c r="S175" s="665"/>
      <c r="T175" s="665"/>
      <c r="U175" s="665"/>
      <c r="V175" s="665"/>
    </row>
    <row r="176" spans="1:22" x14ac:dyDescent="0.2">
      <c r="A176" s="248" t="s">
        <v>258</v>
      </c>
      <c r="B176" s="249" t="s">
        <v>259</v>
      </c>
      <c r="C176" s="250">
        <f>[6]B!$C$1412</f>
        <v>4</v>
      </c>
      <c r="D176" s="401">
        <f>[6]B!H1412</f>
        <v>4</v>
      </c>
      <c r="E176" s="402">
        <f>[6]B!I1412</f>
        <v>4</v>
      </c>
      <c r="F176" s="402">
        <f>[6]B!J1412</f>
        <v>0</v>
      </c>
      <c r="G176" s="402">
        <f>[6]B!K1412</f>
        <v>0</v>
      </c>
      <c r="H176" s="402">
        <f>[6]B!L1412</f>
        <v>0</v>
      </c>
      <c r="I176" s="402">
        <f>[6]B!M1412</f>
        <v>0</v>
      </c>
      <c r="J176" s="402">
        <f>[6]B!N1412</f>
        <v>0</v>
      </c>
      <c r="K176" s="403"/>
      <c r="L176" s="402">
        <f>[6]B!AD1412</f>
        <v>0</v>
      </c>
      <c r="M176" s="402">
        <f>[6]B!AE1412</f>
        <v>3</v>
      </c>
      <c r="N176" s="402">
        <f>[6]B!AF1412</f>
        <v>0</v>
      </c>
      <c r="O176" s="402">
        <f>[6]B!AG1412</f>
        <v>0</v>
      </c>
      <c r="P176" s="402">
        <f>[6]B!AH1412</f>
        <v>0</v>
      </c>
      <c r="Q176" s="402">
        <f>[6]B!AI1412</f>
        <v>0</v>
      </c>
      <c r="R176" s="402">
        <f>[6]B!AJ1412</f>
        <v>0</v>
      </c>
      <c r="S176" s="17">
        <f>[6]B!$I$1412</f>
        <v>4</v>
      </c>
      <c r="T176" s="17">
        <f>[6]B!$L$1412</f>
        <v>0</v>
      </c>
      <c r="U176" s="253"/>
      <c r="V176" s="144">
        <f>[6]B!AL1412</f>
        <v>761760</v>
      </c>
    </row>
    <row r="177" spans="1:22" x14ac:dyDescent="0.2">
      <c r="A177" s="254" t="s">
        <v>260</v>
      </c>
      <c r="B177" s="255" t="s">
        <v>261</v>
      </c>
      <c r="C177" s="401">
        <f>[6]B!C1547</f>
        <v>181</v>
      </c>
      <c r="D177" s="401">
        <f>[6]B!H1547</f>
        <v>142</v>
      </c>
      <c r="E177" s="404">
        <f>[6]B!I1547</f>
        <v>120</v>
      </c>
      <c r="F177" s="404">
        <f>[6]B!J1547</f>
        <v>22</v>
      </c>
      <c r="G177" s="404">
        <f>[6]B!K1547</f>
        <v>1</v>
      </c>
      <c r="H177" s="404">
        <f>[6]B!L1547</f>
        <v>37</v>
      </c>
      <c r="I177" s="404">
        <f>[6]B!M1547</f>
        <v>1</v>
      </c>
      <c r="J177" s="404">
        <f>[6]B!N1547</f>
        <v>0</v>
      </c>
      <c r="K177" s="404">
        <v>46</v>
      </c>
      <c r="L177" s="404">
        <f>[6]B!AD1547</f>
        <v>7</v>
      </c>
      <c r="M177" s="404">
        <f>[6]B!AE1547</f>
        <v>67</v>
      </c>
      <c r="N177" s="404">
        <f>[6]B!AF1547</f>
        <v>0</v>
      </c>
      <c r="O177" s="404">
        <f>[6]B!AG1547</f>
        <v>0</v>
      </c>
      <c r="P177" s="404">
        <f>[6]B!AH1547</f>
        <v>0</v>
      </c>
      <c r="Q177" s="404">
        <f>[6]B!AI1547</f>
        <v>0</v>
      </c>
      <c r="R177" s="404">
        <f>[6]B!AJ1547</f>
        <v>0</v>
      </c>
      <c r="S177" s="17">
        <f>[6]B!$I$1547</f>
        <v>120</v>
      </c>
      <c r="T177" s="17">
        <f>[6]B!$L$1547</f>
        <v>37</v>
      </c>
      <c r="U177" s="253"/>
      <c r="V177" s="144">
        <f>[6]B!$AL$1547</f>
        <v>60817515</v>
      </c>
    </row>
    <row r="178" spans="1:22" x14ac:dyDescent="0.2">
      <c r="A178" s="254" t="s">
        <v>193</v>
      </c>
      <c r="B178" s="255" t="s">
        <v>262</v>
      </c>
      <c r="C178" s="401">
        <f>[6]B!C1728</f>
        <v>57</v>
      </c>
      <c r="D178" s="401">
        <f>[6]B!H1728</f>
        <v>52</v>
      </c>
      <c r="E178" s="404">
        <f>[6]B!I1728</f>
        <v>42</v>
      </c>
      <c r="F178" s="404">
        <f>[6]B!J1728</f>
        <v>10</v>
      </c>
      <c r="G178" s="404">
        <f>[6]B!K1728</f>
        <v>1</v>
      </c>
      <c r="H178" s="404">
        <f>[6]B!L1728</f>
        <v>3</v>
      </c>
      <c r="I178" s="404">
        <f>[6]B!M1728</f>
        <v>1</v>
      </c>
      <c r="J178" s="404">
        <f>[6]B!N1728</f>
        <v>0</v>
      </c>
      <c r="K178" s="404">
        <v>21</v>
      </c>
      <c r="L178" s="404">
        <f>[6]B!AD1728</f>
        <v>0</v>
      </c>
      <c r="M178" s="404">
        <f>[6]B!AE1728</f>
        <v>10</v>
      </c>
      <c r="N178" s="404">
        <f>[6]B!AF1728</f>
        <v>0</v>
      </c>
      <c r="O178" s="404">
        <f>[6]B!AG1728</f>
        <v>0</v>
      </c>
      <c r="P178" s="404">
        <f>[6]B!AH1728</f>
        <v>0</v>
      </c>
      <c r="Q178" s="404">
        <f>[6]B!AI1728</f>
        <v>0</v>
      </c>
      <c r="R178" s="404">
        <f>[6]B!AJ1728</f>
        <v>0</v>
      </c>
      <c r="S178" s="17">
        <f>[6]B!$I$1728</f>
        <v>42</v>
      </c>
      <c r="T178" s="17">
        <f>[6]B!$L$1728</f>
        <v>3</v>
      </c>
      <c r="U178" s="253"/>
      <c r="V178" s="144">
        <f>[6]B!AL1728</f>
        <v>4991955</v>
      </c>
    </row>
    <row r="179" spans="1:22" x14ac:dyDescent="0.2">
      <c r="A179" s="254" t="s">
        <v>195</v>
      </c>
      <c r="B179" s="255" t="s">
        <v>263</v>
      </c>
      <c r="C179" s="401">
        <f>[6]B!C1792</f>
        <v>14</v>
      </c>
      <c r="D179" s="401">
        <f>[6]B!H1792</f>
        <v>13</v>
      </c>
      <c r="E179" s="404">
        <f>[6]B!I1792</f>
        <v>13</v>
      </c>
      <c r="F179" s="404">
        <f>[6]B!J1792</f>
        <v>0</v>
      </c>
      <c r="G179" s="404">
        <f>[6]B!K1792</f>
        <v>0</v>
      </c>
      <c r="H179" s="404">
        <f>[6]B!L1792</f>
        <v>1</v>
      </c>
      <c r="I179" s="404">
        <f>[6]B!M1792</f>
        <v>0</v>
      </c>
      <c r="J179" s="404">
        <f>[6]B!N1792</f>
        <v>0</v>
      </c>
      <c r="K179" s="404">
        <v>7</v>
      </c>
      <c r="L179" s="404">
        <f>[6]B!AD1792</f>
        <v>0</v>
      </c>
      <c r="M179" s="404">
        <f>[6]B!AE1792</f>
        <v>0</v>
      </c>
      <c r="N179" s="404">
        <f>[6]B!AF1792</f>
        <v>0</v>
      </c>
      <c r="O179" s="404">
        <f>[6]B!AG1792</f>
        <v>0</v>
      </c>
      <c r="P179" s="404">
        <f>[6]B!AH1792</f>
        <v>0</v>
      </c>
      <c r="Q179" s="404">
        <f>[6]B!AI1792</f>
        <v>0</v>
      </c>
      <c r="R179" s="404">
        <f>[6]B!AJ1792</f>
        <v>0</v>
      </c>
      <c r="S179" s="17">
        <f>[6]B!$I$1792</f>
        <v>13</v>
      </c>
      <c r="T179" s="17">
        <f>[6]B!$L$1792</f>
        <v>1</v>
      </c>
      <c r="U179" s="253"/>
      <c r="V179" s="144">
        <f>[6]B!AL1792</f>
        <v>1973770</v>
      </c>
    </row>
    <row r="180" spans="1:22" x14ac:dyDescent="0.2">
      <c r="A180" s="254" t="s">
        <v>197</v>
      </c>
      <c r="B180" s="255" t="s">
        <v>264</v>
      </c>
      <c r="C180" s="401">
        <f>[6]B!C1866</f>
        <v>41</v>
      </c>
      <c r="D180" s="401">
        <f>[6]B!H1866</f>
        <v>31</v>
      </c>
      <c r="E180" s="404">
        <f>[6]B!I1866</f>
        <v>31</v>
      </c>
      <c r="F180" s="404">
        <f>[6]B!J1866</f>
        <v>0</v>
      </c>
      <c r="G180" s="404">
        <f>[6]B!K1866</f>
        <v>0</v>
      </c>
      <c r="H180" s="404">
        <f>[6]B!L1866</f>
        <v>7</v>
      </c>
      <c r="I180" s="404">
        <f>[6]B!M1866</f>
        <v>3</v>
      </c>
      <c r="J180" s="404">
        <f>[6]B!N1866</f>
        <v>0</v>
      </c>
      <c r="K180" s="404">
        <v>34</v>
      </c>
      <c r="L180" s="404">
        <f>[6]B!AD1866</f>
        <v>0</v>
      </c>
      <c r="M180" s="404">
        <f>[6]B!AE1866</f>
        <v>0</v>
      </c>
      <c r="N180" s="404">
        <f>[6]B!AF1866</f>
        <v>0</v>
      </c>
      <c r="O180" s="404">
        <f>[6]B!AG1866</f>
        <v>0</v>
      </c>
      <c r="P180" s="404">
        <f>[6]B!AH1866</f>
        <v>0</v>
      </c>
      <c r="Q180" s="404">
        <f>[6]B!AI1866</f>
        <v>0</v>
      </c>
      <c r="R180" s="404">
        <f>[6]B!AJ1866</f>
        <v>0</v>
      </c>
      <c r="S180" s="17">
        <f>[6]B!$I$1866</f>
        <v>31</v>
      </c>
      <c r="T180" s="17">
        <f>[6]B!$L$1866</f>
        <v>7</v>
      </c>
      <c r="U180" s="253"/>
      <c r="V180" s="144">
        <f>[6]B!AL1866</f>
        <v>2256800</v>
      </c>
    </row>
    <row r="181" spans="1:22" x14ac:dyDescent="0.2">
      <c r="A181" s="254" t="s">
        <v>265</v>
      </c>
      <c r="B181" s="255" t="s">
        <v>266</v>
      </c>
      <c r="C181" s="401">
        <f>[6]B!C1909</f>
        <v>48</v>
      </c>
      <c r="D181" s="401">
        <f>[6]B!H1909</f>
        <v>39</v>
      </c>
      <c r="E181" s="404">
        <f>[6]B!I1909</f>
        <v>36</v>
      </c>
      <c r="F181" s="404">
        <f>[6]B!J1909</f>
        <v>3</v>
      </c>
      <c r="G181" s="404">
        <f>[6]B!K1909</f>
        <v>0</v>
      </c>
      <c r="H181" s="404">
        <f>[6]B!L1909</f>
        <v>9</v>
      </c>
      <c r="I181" s="404">
        <f>[6]B!M1909</f>
        <v>0</v>
      </c>
      <c r="J181" s="404">
        <f>[6]B!N1909</f>
        <v>0</v>
      </c>
      <c r="K181" s="404">
        <v>48</v>
      </c>
      <c r="L181" s="404">
        <f>[6]B!AD1909</f>
        <v>0</v>
      </c>
      <c r="M181" s="404">
        <f>[6]B!AE1909</f>
        <v>3</v>
      </c>
      <c r="N181" s="404">
        <f>[6]B!AF1909</f>
        <v>0</v>
      </c>
      <c r="O181" s="404">
        <f>[6]B!AG1909</f>
        <v>0</v>
      </c>
      <c r="P181" s="404">
        <f>[6]B!AH1909</f>
        <v>0</v>
      </c>
      <c r="Q181" s="404">
        <f>[6]B!AI1909</f>
        <v>0</v>
      </c>
      <c r="R181" s="404">
        <f>[6]B!AJ1909</f>
        <v>0</v>
      </c>
      <c r="S181" s="17">
        <f>[6]B!$I$1909</f>
        <v>36</v>
      </c>
      <c r="T181" s="17">
        <f>[6]B!$L$1909</f>
        <v>9</v>
      </c>
      <c r="U181" s="253"/>
      <c r="V181" s="144">
        <f>[6]B!AL1909</f>
        <v>2647445</v>
      </c>
    </row>
    <row r="182" spans="1:22" x14ac:dyDescent="0.2">
      <c r="A182" s="254" t="s">
        <v>204</v>
      </c>
      <c r="B182" s="255" t="s">
        <v>267</v>
      </c>
      <c r="C182" s="405">
        <f>[6]B!C2068</f>
        <v>24</v>
      </c>
      <c r="D182" s="405">
        <f>[6]B!H2068</f>
        <v>22</v>
      </c>
      <c r="E182" s="404">
        <f>[6]B!I2068</f>
        <v>16</v>
      </c>
      <c r="F182" s="404">
        <f>[6]B!J2068</f>
        <v>6</v>
      </c>
      <c r="G182" s="404">
        <f>[6]B!K2068</f>
        <v>0</v>
      </c>
      <c r="H182" s="404">
        <f>[6]B!L2068</f>
        <v>0</v>
      </c>
      <c r="I182" s="404">
        <f>[6]B!M2068</f>
        <v>2</v>
      </c>
      <c r="J182" s="404">
        <f>[6]B!N2068</f>
        <v>0</v>
      </c>
      <c r="K182" s="404">
        <v>3</v>
      </c>
      <c r="L182" s="404">
        <f>[6]B!AD2068</f>
        <v>0</v>
      </c>
      <c r="M182" s="404">
        <f>[6]B!AE2068</f>
        <v>0</v>
      </c>
      <c r="N182" s="404">
        <f>[6]B!AF2068</f>
        <v>0</v>
      </c>
      <c r="O182" s="404">
        <f>[6]B!AG2068</f>
        <v>0</v>
      </c>
      <c r="P182" s="404">
        <f>[6]B!AH2068</f>
        <v>0</v>
      </c>
      <c r="Q182" s="404">
        <f>[6]B!AI2068</f>
        <v>0</v>
      </c>
      <c r="R182" s="404">
        <f>[6]B!AJ2068</f>
        <v>0</v>
      </c>
      <c r="S182" s="17">
        <f>[6]B!$I$2068</f>
        <v>16</v>
      </c>
      <c r="T182" s="17">
        <f>[6]B!$L$2068</f>
        <v>0</v>
      </c>
      <c r="U182" s="253"/>
      <c r="V182" s="144">
        <f>[6]B!AL2068</f>
        <v>23254330</v>
      </c>
    </row>
    <row r="183" spans="1:22" x14ac:dyDescent="0.2">
      <c r="A183" s="254" t="s">
        <v>268</v>
      </c>
      <c r="B183" s="255" t="s">
        <v>269</v>
      </c>
      <c r="C183" s="405">
        <f>[6]B!C2170</f>
        <v>4</v>
      </c>
      <c r="D183" s="405">
        <f>[6]B!H2170</f>
        <v>3</v>
      </c>
      <c r="E183" s="404">
        <f>[6]B!I2170</f>
        <v>3</v>
      </c>
      <c r="F183" s="404">
        <f>[6]B!J2170</f>
        <v>0</v>
      </c>
      <c r="G183" s="404">
        <f>[6]B!K2170</f>
        <v>0</v>
      </c>
      <c r="H183" s="404">
        <f>[6]B!L2170</f>
        <v>1</v>
      </c>
      <c r="I183" s="404">
        <f>[6]B!M2170</f>
        <v>0</v>
      </c>
      <c r="J183" s="404">
        <f>[6]B!N2170</f>
        <v>0</v>
      </c>
      <c r="K183" s="404">
        <v>1</v>
      </c>
      <c r="L183" s="404">
        <f>[6]B!AD2170</f>
        <v>0</v>
      </c>
      <c r="M183" s="404">
        <f>[6]B!AE2170</f>
        <v>0</v>
      </c>
      <c r="N183" s="404">
        <f>[6]B!AF2170</f>
        <v>0</v>
      </c>
      <c r="O183" s="404">
        <f>[6]B!AG2170</f>
        <v>0</v>
      </c>
      <c r="P183" s="404">
        <f>[6]B!AH2170</f>
        <v>0</v>
      </c>
      <c r="Q183" s="404">
        <f>[6]B!AI2170</f>
        <v>0</v>
      </c>
      <c r="R183" s="404">
        <f>[6]B!AJ2170</f>
        <v>0</v>
      </c>
      <c r="S183" s="17">
        <f>[6]B!$I$2170</f>
        <v>3</v>
      </c>
      <c r="T183" s="17">
        <f>[6]B!$L$2170</f>
        <v>1</v>
      </c>
      <c r="U183" s="253"/>
      <c r="V183" s="144">
        <f>[6]B!AL2170</f>
        <v>912065</v>
      </c>
    </row>
    <row r="184" spans="1:22" x14ac:dyDescent="0.2">
      <c r="A184" s="254" t="s">
        <v>270</v>
      </c>
      <c r="B184" s="255" t="s">
        <v>271</v>
      </c>
      <c r="C184" s="405">
        <f>[6]B!C2398</f>
        <v>266</v>
      </c>
      <c r="D184" s="405">
        <f>[6]B!H2398</f>
        <v>212</v>
      </c>
      <c r="E184" s="404">
        <f>[6]B!I2398</f>
        <v>174</v>
      </c>
      <c r="F184" s="404">
        <f>[6]B!J2398</f>
        <v>38</v>
      </c>
      <c r="G184" s="404">
        <f>[6]B!K2398</f>
        <v>4</v>
      </c>
      <c r="H184" s="404">
        <f>[6]B!L2398</f>
        <v>48</v>
      </c>
      <c r="I184" s="404">
        <f>[6]B!M2398</f>
        <v>2</v>
      </c>
      <c r="J184" s="404">
        <f>[6]B!N2398</f>
        <v>0</v>
      </c>
      <c r="K184" s="406"/>
      <c r="L184" s="404">
        <f>[6]B!AD2398</f>
        <v>0</v>
      </c>
      <c r="M184" s="404">
        <f>[6]B!AE2398</f>
        <v>27</v>
      </c>
      <c r="N184" s="404">
        <f>[6]B!AF2398</f>
        <v>0</v>
      </c>
      <c r="O184" s="404">
        <f>[6]B!AG2398</f>
        <v>0</v>
      </c>
      <c r="P184" s="404">
        <f>[6]B!AH2398</f>
        <v>0</v>
      </c>
      <c r="Q184" s="404">
        <f>[6]B!AI2398</f>
        <v>0</v>
      </c>
      <c r="R184" s="404">
        <f>[6]B!AJ2398</f>
        <v>0</v>
      </c>
      <c r="S184" s="17">
        <f>[6]B!$I$2398</f>
        <v>174</v>
      </c>
      <c r="T184" s="17">
        <f>[6]B!$L$2398</f>
        <v>48</v>
      </c>
      <c r="U184" s="253"/>
      <c r="V184" s="144">
        <f>[6]B!AL2398</f>
        <v>67841275</v>
      </c>
    </row>
    <row r="185" spans="1:22" x14ac:dyDescent="0.2">
      <c r="A185" s="254" t="s">
        <v>272</v>
      </c>
      <c r="B185" s="255" t="s">
        <v>273</v>
      </c>
      <c r="C185" s="401">
        <f>[6]B!C2438</f>
        <v>27</v>
      </c>
      <c r="D185" s="401">
        <f>[6]B!H2438</f>
        <v>25</v>
      </c>
      <c r="E185" s="404">
        <f>[6]B!I2438</f>
        <v>6</v>
      </c>
      <c r="F185" s="404">
        <f>[6]B!J2438</f>
        <v>19</v>
      </c>
      <c r="G185" s="404">
        <f>[6]B!K2438</f>
        <v>0</v>
      </c>
      <c r="H185" s="404">
        <f>[6]B!L2438</f>
        <v>1</v>
      </c>
      <c r="I185" s="404">
        <f>[6]B!M2438</f>
        <v>1</v>
      </c>
      <c r="J185" s="404">
        <f>[6]B!N2438</f>
        <v>0</v>
      </c>
      <c r="K185" s="404">
        <v>1</v>
      </c>
      <c r="L185" s="404">
        <f>[6]B!AD2438</f>
        <v>0</v>
      </c>
      <c r="M185" s="404">
        <f>[6]B!AE2438</f>
        <v>0</v>
      </c>
      <c r="N185" s="404">
        <f>[6]B!AF2438</f>
        <v>0</v>
      </c>
      <c r="O185" s="404">
        <f>[6]B!AG2438</f>
        <v>0</v>
      </c>
      <c r="P185" s="404">
        <f>[6]B!AH2438</f>
        <v>0</v>
      </c>
      <c r="Q185" s="404">
        <f>[6]B!AI2438</f>
        <v>0</v>
      </c>
      <c r="R185" s="404">
        <f>[6]B!AJ2438</f>
        <v>0</v>
      </c>
      <c r="S185" s="17">
        <f>[6]B!$I$2438</f>
        <v>6</v>
      </c>
      <c r="T185" s="17">
        <f>[6]B!$L$2438</f>
        <v>1</v>
      </c>
      <c r="U185" s="253"/>
      <c r="V185" s="144">
        <f>[6]B!AL2438</f>
        <v>898835</v>
      </c>
    </row>
    <row r="186" spans="1:22" x14ac:dyDescent="0.2">
      <c r="A186" s="254" t="s">
        <v>274</v>
      </c>
      <c r="B186" s="255" t="s">
        <v>275</v>
      </c>
      <c r="C186" s="401">
        <f>[6]B!C2561</f>
        <v>116</v>
      </c>
      <c r="D186" s="401">
        <f>[6]B!H2561</f>
        <v>103</v>
      </c>
      <c r="E186" s="404">
        <f>[6]B!I2561</f>
        <v>84</v>
      </c>
      <c r="F186" s="404">
        <f>[6]B!J2561</f>
        <v>19</v>
      </c>
      <c r="G186" s="404">
        <f>[6]B!K2561</f>
        <v>2</v>
      </c>
      <c r="H186" s="404">
        <f>[6]B!L2561</f>
        <v>7</v>
      </c>
      <c r="I186" s="404">
        <f>[6]B!M2561</f>
        <v>4</v>
      </c>
      <c r="J186" s="404">
        <f>[6]B!N2561</f>
        <v>0</v>
      </c>
      <c r="K186" s="402">
        <v>0</v>
      </c>
      <c r="L186" s="404">
        <f>[6]B!AD2561</f>
        <v>29</v>
      </c>
      <c r="M186" s="404">
        <f>[6]B!AE2561</f>
        <v>0</v>
      </c>
      <c r="N186" s="404">
        <f>[6]B!AF2561</f>
        <v>0</v>
      </c>
      <c r="O186" s="404">
        <f>[6]B!AG2561</f>
        <v>0</v>
      </c>
      <c r="P186" s="404">
        <f>[6]B!AH2561</f>
        <v>0</v>
      </c>
      <c r="Q186" s="404">
        <f>[6]B!AI2561</f>
        <v>0</v>
      </c>
      <c r="R186" s="404">
        <f>[6]B!AJ2561</f>
        <v>0</v>
      </c>
      <c r="S186" s="17">
        <f>[6]B!$I$2561</f>
        <v>84</v>
      </c>
      <c r="T186" s="17">
        <f>[6]B!$L$2561</f>
        <v>7</v>
      </c>
      <c r="U186" s="253"/>
      <c r="V186" s="144">
        <f>[6]B!AL2561</f>
        <v>17569480</v>
      </c>
    </row>
    <row r="187" spans="1:22" x14ac:dyDescent="0.2">
      <c r="A187" s="254" t="s">
        <v>276</v>
      </c>
      <c r="B187" s="255" t="s">
        <v>277</v>
      </c>
      <c r="C187" s="401">
        <f>[6]B!C2600</f>
        <v>21</v>
      </c>
      <c r="D187" s="401">
        <f>[6]B!H2600</f>
        <v>18</v>
      </c>
      <c r="E187" s="404">
        <f>[6]B!I2600</f>
        <v>16</v>
      </c>
      <c r="F187" s="404">
        <f>[6]B!J2600</f>
        <v>2</v>
      </c>
      <c r="G187" s="404">
        <f>[6]B!K2600</f>
        <v>0</v>
      </c>
      <c r="H187" s="404">
        <f>[6]B!L2600</f>
        <v>3</v>
      </c>
      <c r="I187" s="404">
        <f>[6]B!M2600</f>
        <v>0</v>
      </c>
      <c r="J187" s="404">
        <f>[6]B!N2600</f>
        <v>0</v>
      </c>
      <c r="K187" s="402">
        <v>1</v>
      </c>
      <c r="L187" s="404">
        <f>[6]B!AD2600</f>
        <v>0</v>
      </c>
      <c r="M187" s="404">
        <f>[6]B!AE2600</f>
        <v>4</v>
      </c>
      <c r="N187" s="404">
        <f>[6]B!AF2600</f>
        <v>0</v>
      </c>
      <c r="O187" s="404">
        <f>[6]B!AG2600</f>
        <v>0</v>
      </c>
      <c r="P187" s="404">
        <f>[6]B!AH2600</f>
        <v>0</v>
      </c>
      <c r="Q187" s="404">
        <f>[6]B!AI2600</f>
        <v>0</v>
      </c>
      <c r="R187" s="404">
        <f>[6]B!AJ2600</f>
        <v>0</v>
      </c>
      <c r="S187" s="17">
        <f>[6]B!$I$2600</f>
        <v>16</v>
      </c>
      <c r="T187" s="17">
        <f>[6]B!$L$2600</f>
        <v>3</v>
      </c>
      <c r="U187" s="253"/>
      <c r="V187" s="144">
        <f>[6]B!AL2600</f>
        <v>4948770</v>
      </c>
    </row>
    <row r="188" spans="1:22" x14ac:dyDescent="0.2">
      <c r="A188" s="254" t="s">
        <v>278</v>
      </c>
      <c r="B188" s="255" t="s">
        <v>279</v>
      </c>
      <c r="C188" s="401">
        <f>[6]B!C2640</f>
        <v>93</v>
      </c>
      <c r="D188" s="401">
        <f>[6]B!H2640</f>
        <v>71</v>
      </c>
      <c r="E188" s="404">
        <f>[6]B!I2640</f>
        <v>58</v>
      </c>
      <c r="F188" s="404">
        <f>[6]B!J2640</f>
        <v>13</v>
      </c>
      <c r="G188" s="404">
        <f>[6]B!K2640</f>
        <v>1</v>
      </c>
      <c r="H188" s="404">
        <f>[6]B!L2640</f>
        <v>19</v>
      </c>
      <c r="I188" s="404">
        <f>[6]B!M2640</f>
        <v>2</v>
      </c>
      <c r="J188" s="404">
        <f>[6]B!N2640</f>
        <v>0</v>
      </c>
      <c r="K188" s="402">
        <v>1</v>
      </c>
      <c r="L188" s="404">
        <f>[6]B!AD2640</f>
        <v>9</v>
      </c>
      <c r="M188" s="404">
        <f>[6]B!AE2640</f>
        <v>0</v>
      </c>
      <c r="N188" s="404">
        <f>[6]B!AF2640</f>
        <v>0</v>
      </c>
      <c r="O188" s="404">
        <f>[6]B!AG2640</f>
        <v>0</v>
      </c>
      <c r="P188" s="404">
        <f>[6]B!AH2640</f>
        <v>0</v>
      </c>
      <c r="Q188" s="404">
        <f>[6]B!AI2640</f>
        <v>0</v>
      </c>
      <c r="R188" s="404">
        <f>[6]B!AJ2640</f>
        <v>0</v>
      </c>
      <c r="S188" s="17">
        <f>[6]B!$I$2640</f>
        <v>58</v>
      </c>
      <c r="T188" s="17">
        <f>[6]B!$L$2640</f>
        <v>19</v>
      </c>
      <c r="U188" s="253"/>
      <c r="V188" s="144">
        <f>[6]B!AL2640</f>
        <v>16064970</v>
      </c>
    </row>
    <row r="189" spans="1:22" x14ac:dyDescent="0.2">
      <c r="A189" s="257" t="s">
        <v>280</v>
      </c>
      <c r="B189" s="255" t="s">
        <v>281</v>
      </c>
      <c r="C189" s="401">
        <f>SUM(C190:C192)</f>
        <v>95</v>
      </c>
      <c r="D189" s="401">
        <f t="shared" ref="D189:Q189" si="6">SUM(D190:D192)</f>
        <v>95</v>
      </c>
      <c r="E189" s="401">
        <f>SUM(E190:E192)</f>
        <v>38</v>
      </c>
      <c r="F189" s="401">
        <f>SUM(F190:F192)</f>
        <v>57</v>
      </c>
      <c r="G189" s="401">
        <f t="shared" si="6"/>
        <v>0</v>
      </c>
      <c r="H189" s="401">
        <f t="shared" si="6"/>
        <v>0</v>
      </c>
      <c r="I189" s="401">
        <f t="shared" si="6"/>
        <v>0</v>
      </c>
      <c r="J189" s="401">
        <f t="shared" si="6"/>
        <v>0</v>
      </c>
      <c r="K189" s="406"/>
      <c r="L189" s="401">
        <f t="shared" si="6"/>
        <v>0</v>
      </c>
      <c r="M189" s="401">
        <f t="shared" si="6"/>
        <v>0</v>
      </c>
      <c r="N189" s="401">
        <f t="shared" si="6"/>
        <v>0</v>
      </c>
      <c r="O189" s="401">
        <f t="shared" si="6"/>
        <v>0</v>
      </c>
      <c r="P189" s="401">
        <f t="shared" si="6"/>
        <v>0</v>
      </c>
      <c r="Q189" s="401">
        <f t="shared" si="6"/>
        <v>0</v>
      </c>
      <c r="R189" s="401">
        <f>SUM(R190:R192)</f>
        <v>0</v>
      </c>
      <c r="S189" s="401">
        <f>SUM(S190:S192)</f>
        <v>76</v>
      </c>
      <c r="T189" s="401">
        <f>SUM(T190:T192)</f>
        <v>0</v>
      </c>
      <c r="U189" s="253"/>
      <c r="V189" s="401">
        <f>SUM(V190:V192)</f>
        <v>6245680</v>
      </c>
    </row>
    <row r="190" spans="1:22" x14ac:dyDescent="0.2">
      <c r="A190" s="258"/>
      <c r="B190" s="259" t="s">
        <v>282</v>
      </c>
      <c r="C190" s="402">
        <f>[6]B!C2646</f>
        <v>95</v>
      </c>
      <c r="D190" s="402">
        <f>[6]B!H2646</f>
        <v>95</v>
      </c>
      <c r="E190" s="402">
        <f>[6]B!I2646</f>
        <v>38</v>
      </c>
      <c r="F190" s="402">
        <f>[6]B!J2646</f>
        <v>57</v>
      </c>
      <c r="G190" s="402">
        <f>[6]B!K2646</f>
        <v>0</v>
      </c>
      <c r="H190" s="402">
        <f>[6]B!L2646</f>
        <v>0</v>
      </c>
      <c r="I190" s="402">
        <f>[6]B!M2646</f>
        <v>0</v>
      </c>
      <c r="J190" s="402">
        <f>[6]B!N2646</f>
        <v>0</v>
      </c>
      <c r="K190" s="406"/>
      <c r="L190" s="402">
        <f>[6]B!AD2646</f>
        <v>0</v>
      </c>
      <c r="M190" s="402">
        <f>[6]B!AE2646</f>
        <v>0</v>
      </c>
      <c r="N190" s="402">
        <f>[6]B!AF2646</f>
        <v>0</v>
      </c>
      <c r="O190" s="402">
        <f>[6]B!AG2646</f>
        <v>0</v>
      </c>
      <c r="P190" s="402">
        <f>[6]B!AH2646</f>
        <v>0</v>
      </c>
      <c r="Q190" s="402">
        <f>[6]B!AI2646</f>
        <v>0</v>
      </c>
      <c r="R190" s="402">
        <f>[6]B!AJ2646</f>
        <v>0</v>
      </c>
      <c r="S190" s="17">
        <f>[6]B!$I$2646</f>
        <v>38</v>
      </c>
      <c r="T190" s="17">
        <f>[6]B!$L$2646</f>
        <v>0</v>
      </c>
      <c r="U190" s="260"/>
      <c r="V190" s="144">
        <f>[6]B!AL2646</f>
        <v>6245680</v>
      </c>
    </row>
    <row r="191" spans="1:22" x14ac:dyDescent="0.2">
      <c r="A191" s="258"/>
      <c r="B191" s="259" t="s">
        <v>283</v>
      </c>
      <c r="C191" s="402">
        <f>[6]B!C2647</f>
        <v>0</v>
      </c>
      <c r="D191" s="402">
        <f>[6]B!H2647</f>
        <v>0</v>
      </c>
      <c r="E191" s="402">
        <f>[6]B!I2647</f>
        <v>0</v>
      </c>
      <c r="F191" s="402">
        <f>[6]B!J2647</f>
        <v>0</v>
      </c>
      <c r="G191" s="402">
        <f>[6]B!K2647</f>
        <v>0</v>
      </c>
      <c r="H191" s="402">
        <f>[6]B!L2647</f>
        <v>0</v>
      </c>
      <c r="I191" s="402">
        <f>[6]B!M2647</f>
        <v>0</v>
      </c>
      <c r="J191" s="402">
        <f>[6]B!N2647</f>
        <v>0</v>
      </c>
      <c r="K191" s="406"/>
      <c r="L191" s="402">
        <f>[6]B!AD2647</f>
        <v>0</v>
      </c>
      <c r="M191" s="402">
        <f>[6]B!AE2647</f>
        <v>0</v>
      </c>
      <c r="N191" s="402">
        <f>[6]B!AF2647</f>
        <v>0</v>
      </c>
      <c r="O191" s="402">
        <f>[6]B!AG2647</f>
        <v>0</v>
      </c>
      <c r="P191" s="402">
        <f>[6]B!AH2647</f>
        <v>0</v>
      </c>
      <c r="Q191" s="402">
        <f>[6]B!AI2647</f>
        <v>0</v>
      </c>
      <c r="R191" s="402">
        <f>[6]B!AJ2647</f>
        <v>0</v>
      </c>
      <c r="S191" s="17">
        <f>[6]B!$I$2646</f>
        <v>38</v>
      </c>
      <c r="T191" s="17">
        <f>[6]B!$L$2646</f>
        <v>0</v>
      </c>
      <c r="U191" s="260"/>
      <c r="V191" s="144">
        <f>[6]B!AL2647</f>
        <v>0</v>
      </c>
    </row>
    <row r="192" spans="1:22" x14ac:dyDescent="0.2">
      <c r="A192" s="258"/>
      <c r="B192" s="259" t="s">
        <v>284</v>
      </c>
      <c r="C192" s="402">
        <f>SUM([6]B!C2648:C2652)</f>
        <v>0</v>
      </c>
      <c r="D192" s="402">
        <f>SUM([6]B!H2648:H2652)</f>
        <v>0</v>
      </c>
      <c r="E192" s="402">
        <f>SUM([6]B!I2648:I2652)</f>
        <v>0</v>
      </c>
      <c r="F192" s="402">
        <f>SUM([6]B!J2648:J2652)</f>
        <v>0</v>
      </c>
      <c r="G192" s="402">
        <f>SUM([6]B!K2648:K2652)</f>
        <v>0</v>
      </c>
      <c r="H192" s="402">
        <f>SUM([6]B!L2648:L2652)</f>
        <v>0</v>
      </c>
      <c r="I192" s="402">
        <f>SUM([6]B!M2648:M2652)</f>
        <v>0</v>
      </c>
      <c r="J192" s="402">
        <f>SUM([6]B!N2648:N2652)</f>
        <v>0</v>
      </c>
      <c r="K192" s="406"/>
      <c r="L192" s="402">
        <f>SUM([6]B!AD2648:AD2652)</f>
        <v>0</v>
      </c>
      <c r="M192" s="402">
        <f>SUM([6]B!AE2648:AE2652)</f>
        <v>0</v>
      </c>
      <c r="N192" s="402">
        <f>SUM([6]B!AF2648:AF2652)</f>
        <v>0</v>
      </c>
      <c r="O192" s="402">
        <f>SUM([6]B!AG2648:AG2652)</f>
        <v>0</v>
      </c>
      <c r="P192" s="402">
        <f>SUM([6]B!AH2648:AH2652)</f>
        <v>0</v>
      </c>
      <c r="Q192" s="402">
        <f>SUM([6]B!AI2648:AI2652)</f>
        <v>0</v>
      </c>
      <c r="R192" s="402">
        <f>SUM([6]B!AJ2648:AJ2652)</f>
        <v>0</v>
      </c>
      <c r="S192" s="402">
        <f>SUM([6]B!I2648:I2652)</f>
        <v>0</v>
      </c>
      <c r="T192" s="402">
        <f>SUM([6]B!L2648:L2652)</f>
        <v>0</v>
      </c>
      <c r="U192" s="260"/>
      <c r="V192" s="402">
        <f>SUM([6]B!AL2648:AL2652)</f>
        <v>0</v>
      </c>
    </row>
    <row r="193" spans="1:28" x14ac:dyDescent="0.2">
      <c r="A193" s="254" t="s">
        <v>285</v>
      </c>
      <c r="B193" s="255" t="s">
        <v>286</v>
      </c>
      <c r="C193" s="401">
        <f>+[6]B!C2889</f>
        <v>128</v>
      </c>
      <c r="D193" s="401">
        <f>+[6]B!H2889</f>
        <v>118</v>
      </c>
      <c r="E193" s="407">
        <f>+[6]B!I2889</f>
        <v>111</v>
      </c>
      <c r="F193" s="407">
        <f>+[6]B!J2889</f>
        <v>7</v>
      </c>
      <c r="G193" s="407">
        <f>+[6]B!K2889</f>
        <v>1</v>
      </c>
      <c r="H193" s="407">
        <f>+[6]B!L2889</f>
        <v>9</v>
      </c>
      <c r="I193" s="407">
        <f>+[6]B!M2889</f>
        <v>0</v>
      </c>
      <c r="J193" s="407">
        <f>+[6]B!N2889</f>
        <v>0</v>
      </c>
      <c r="K193" s="402">
        <v>11</v>
      </c>
      <c r="L193" s="404">
        <f>+[6]B!AD2889</f>
        <v>17</v>
      </c>
      <c r="M193" s="404">
        <f>+[6]B!AE2889</f>
        <v>11</v>
      </c>
      <c r="N193" s="404">
        <f>+[6]B!AF2889</f>
        <v>0</v>
      </c>
      <c r="O193" s="404">
        <f>+[6]B!AG2889</f>
        <v>13</v>
      </c>
      <c r="P193" s="404">
        <f>+[6]B!AH2889</f>
        <v>0</v>
      </c>
      <c r="Q193" s="404">
        <f>+[6]B!AI2889</f>
        <v>0</v>
      </c>
      <c r="R193" s="404">
        <f>+[6]B!AJ2889</f>
        <v>0</v>
      </c>
      <c r="S193" s="17">
        <f>[6]B!$I$2889</f>
        <v>111</v>
      </c>
      <c r="T193" s="17">
        <f>[6]B!$L$2889</f>
        <v>9</v>
      </c>
      <c r="U193" s="260"/>
      <c r="V193" s="145">
        <f>[6]B!$AL$2889</f>
        <v>48034710</v>
      </c>
    </row>
    <row r="194" spans="1:28" x14ac:dyDescent="0.2">
      <c r="A194" s="254" t="s">
        <v>287</v>
      </c>
      <c r="B194" s="255" t="s">
        <v>288</v>
      </c>
      <c r="C194" s="405">
        <f>+[6]B!C3105</f>
        <v>77</v>
      </c>
      <c r="D194" s="405">
        <f>+[6]B!H3105</f>
        <v>48</v>
      </c>
      <c r="E194" s="404">
        <f>+[6]B!I3105</f>
        <v>48</v>
      </c>
      <c r="F194" s="404">
        <f>+[6]B!J3105</f>
        <v>0</v>
      </c>
      <c r="G194" s="404">
        <f>+[6]B!K3105</f>
        <v>0</v>
      </c>
      <c r="H194" s="404">
        <f>+[6]B!L3105</f>
        <v>29</v>
      </c>
      <c r="I194" s="404">
        <f>+[6]B!M3105</f>
        <v>0</v>
      </c>
      <c r="J194" s="404">
        <f>+[6]B!N3105</f>
        <v>0</v>
      </c>
      <c r="K194" s="404">
        <v>77</v>
      </c>
      <c r="L194" s="404">
        <f>+[6]B!AD3094</f>
        <v>0</v>
      </c>
      <c r="M194" s="404">
        <f>+[6]B!AE3094</f>
        <v>0</v>
      </c>
      <c r="N194" s="404">
        <f>+[6]B!AF3094</f>
        <v>0</v>
      </c>
      <c r="O194" s="404">
        <f>+[6]B!AG3094</f>
        <v>0</v>
      </c>
      <c r="P194" s="404">
        <f>+[6]B!AH3094</f>
        <v>0</v>
      </c>
      <c r="Q194" s="404">
        <f>+[6]B!AI3094</f>
        <v>0</v>
      </c>
      <c r="R194" s="404">
        <f>+[6]B!AJ3094</f>
        <v>0</v>
      </c>
      <c r="S194" s="404">
        <f>+[6]B!I3094</f>
        <v>44</v>
      </c>
      <c r="T194" s="404">
        <f>+[6]B!L3094</f>
        <v>29</v>
      </c>
      <c r="U194" s="260"/>
      <c r="V194" s="404">
        <f>+[6]B!AL3094</f>
        <v>1236330</v>
      </c>
    </row>
    <row r="195" spans="1:28" x14ac:dyDescent="0.2">
      <c r="A195" s="261" t="s">
        <v>287</v>
      </c>
      <c r="B195" s="262" t="s">
        <v>289</v>
      </c>
      <c r="C195" s="408">
        <f>+[6]B!C2894</f>
        <v>6</v>
      </c>
      <c r="D195" s="401">
        <f>+[6]B!H2894</f>
        <v>3</v>
      </c>
      <c r="E195" s="402">
        <f>+[6]B!I2894</f>
        <v>2</v>
      </c>
      <c r="F195" s="402">
        <f>+[6]B!J2894</f>
        <v>1</v>
      </c>
      <c r="G195" s="402">
        <f>+[6]B!K2894</f>
        <v>0</v>
      </c>
      <c r="H195" s="402">
        <f>+[6]B!L2894</f>
        <v>3</v>
      </c>
      <c r="I195" s="402">
        <f>+[6]B!M2894</f>
        <v>0</v>
      </c>
      <c r="J195" s="402">
        <f>+[6]B!N2894</f>
        <v>0</v>
      </c>
      <c r="K195" s="409"/>
      <c r="L195" s="410">
        <f>+[6]B!AD2894</f>
        <v>0</v>
      </c>
      <c r="M195" s="410">
        <f>+[6]B!AE2894</f>
        <v>0</v>
      </c>
      <c r="N195" s="410">
        <f>+[6]B!AF2894</f>
        <v>0</v>
      </c>
      <c r="O195" s="410">
        <f>+[6]B!AG2894</f>
        <v>0</v>
      </c>
      <c r="P195" s="410">
        <f>+[6]B!AH2894</f>
        <v>0</v>
      </c>
      <c r="Q195" s="410">
        <f>+[6]B!AI2894</f>
        <v>0</v>
      </c>
      <c r="R195" s="410">
        <f>+[6]B!AJ2894</f>
        <v>0</v>
      </c>
      <c r="S195" s="253"/>
      <c r="T195" s="253"/>
      <c r="U195" s="57">
        <f>+[6]B!C2894</f>
        <v>6</v>
      </c>
      <c r="V195" s="264">
        <f>+[6]B!AL2894*0.75</f>
        <v>287640</v>
      </c>
    </row>
    <row r="196" spans="1:28" s="3" customFormat="1" x14ac:dyDescent="0.2">
      <c r="A196" s="637" t="s">
        <v>290</v>
      </c>
      <c r="B196" s="637"/>
      <c r="C196" s="411">
        <f t="shared" ref="C196:J196" si="7">SUM(C176:C189)+C193+C194+C195</f>
        <v>1202</v>
      </c>
      <c r="D196" s="411">
        <f t="shared" si="7"/>
        <v>999</v>
      </c>
      <c r="E196" s="411">
        <f t="shared" si="7"/>
        <v>802</v>
      </c>
      <c r="F196" s="411">
        <f t="shared" si="7"/>
        <v>197</v>
      </c>
      <c r="G196" s="411">
        <f t="shared" si="7"/>
        <v>10</v>
      </c>
      <c r="H196" s="411">
        <f t="shared" si="7"/>
        <v>177</v>
      </c>
      <c r="I196" s="411">
        <f t="shared" si="7"/>
        <v>16</v>
      </c>
      <c r="J196" s="411">
        <f t="shared" si="7"/>
        <v>0</v>
      </c>
      <c r="K196" s="411">
        <f t="shared" ref="K196" si="8">SUM(K176:K195)</f>
        <v>251</v>
      </c>
      <c r="L196" s="411">
        <f t="shared" ref="L196:R196" si="9">SUM(L176:L189)+L193+L194+L195</f>
        <v>62</v>
      </c>
      <c r="M196" s="411">
        <f t="shared" si="9"/>
        <v>125</v>
      </c>
      <c r="N196" s="411">
        <f t="shared" si="9"/>
        <v>0</v>
      </c>
      <c r="O196" s="411">
        <f t="shared" si="9"/>
        <v>13</v>
      </c>
      <c r="P196" s="411">
        <f t="shared" si="9"/>
        <v>0</v>
      </c>
      <c r="Q196" s="411">
        <f t="shared" si="9"/>
        <v>0</v>
      </c>
      <c r="R196" s="411">
        <f t="shared" si="9"/>
        <v>0</v>
      </c>
      <c r="S196" s="411">
        <f>SUM(S176:S189)+S193+S194</f>
        <v>834</v>
      </c>
      <c r="T196" s="411">
        <f>SUM(T176:T189)+T193+T194</f>
        <v>174</v>
      </c>
      <c r="U196" s="411">
        <f>SUM(U195)</f>
        <v>6</v>
      </c>
      <c r="V196" s="411">
        <f>SUM(V176:V189)+V193+V194+V195</f>
        <v>260743330</v>
      </c>
    </row>
    <row r="197" spans="1:28" ht="14.25" customHeight="1" x14ac:dyDescent="0.2">
      <c r="A197" s="668" t="s">
        <v>291</v>
      </c>
      <c r="B197" s="668"/>
      <c r="C197" s="668"/>
      <c r="D197" s="668"/>
      <c r="E197" s="668"/>
      <c r="F197" s="668"/>
    </row>
    <row r="198" spans="1:28" ht="51" x14ac:dyDescent="0.2">
      <c r="A198" s="575" t="s">
        <v>292</v>
      </c>
      <c r="B198" s="650"/>
      <c r="C198" s="581" t="s">
        <v>157</v>
      </c>
      <c r="D198" s="581" t="s">
        <v>293</v>
      </c>
      <c r="E198" s="621" t="s">
        <v>294</v>
      </c>
      <c r="F198" s="621" t="s">
        <v>295</v>
      </c>
      <c r="G198" s="541" t="s">
        <v>296</v>
      </c>
      <c r="H198" s="541" t="s">
        <v>297</v>
      </c>
      <c r="I198" s="541" t="s">
        <v>298</v>
      </c>
      <c r="J198" s="546" t="s">
        <v>298</v>
      </c>
    </row>
    <row r="199" spans="1:28" ht="25.5" x14ac:dyDescent="0.2">
      <c r="A199" s="579"/>
      <c r="B199" s="652"/>
      <c r="C199" s="583"/>
      <c r="D199" s="583"/>
      <c r="E199" s="623"/>
      <c r="F199" s="623"/>
      <c r="G199" s="412" t="s">
        <v>294</v>
      </c>
      <c r="H199" s="412" t="s">
        <v>295</v>
      </c>
      <c r="I199" s="412" t="s">
        <v>294</v>
      </c>
      <c r="J199" s="413" t="s">
        <v>295</v>
      </c>
      <c r="S199" s="3"/>
      <c r="T199" s="3"/>
      <c r="U199" s="3"/>
      <c r="V199" s="3"/>
    </row>
    <row r="200" spans="1:28" x14ac:dyDescent="0.2">
      <c r="A200" s="640" t="s">
        <v>299</v>
      </c>
      <c r="B200" s="664"/>
      <c r="C200" s="269">
        <f>SUM(E200:F200)</f>
        <v>464</v>
      </c>
      <c r="D200" s="414">
        <v>323</v>
      </c>
      <c r="E200" s="415">
        <f>SUM([6]B!P1412,[6]B!P1547,[6]B!P1728,[6]B!P1792,[6]B!P1866,[6]B!P1909,[6]B!P2057,[6]B!P2067,[6]B!P2167,[6]B!P2169,[6]B!P2392,[6]B!P2397,[6]B!P2438,[6]B!P2561,[6]B!P2600,[6]B!P2640,[6]B!P2655,[6]B!P2882,[6]B!P2894,[6]B!P3094)</f>
        <v>60</v>
      </c>
      <c r="F200" s="416">
        <f>SUM([6]B!Q1412,[6]B!Q1547,[6]B!Q1728,[6]B!Q1792,[6]B!Q1866,[6]B!Q1909,[6]B!Q2057,[6]B!Q2067,[6]B!Q2167,[6]B!Q2169,[6]B!Q2392,[6]B!Q2397,[6]B!Q2438,[6]B!Q2561,[6]B!Q2600,[6]B!Q2640,[6]B!Q2655,[6]B!Q2882,[6]B!Q2894,[6]B!Q3094)</f>
        <v>404</v>
      </c>
      <c r="G200" s="414"/>
      <c r="H200" s="417"/>
      <c r="I200" s="417"/>
      <c r="J200" s="418"/>
      <c r="K200" s="270" t="str">
        <f>AA200</f>
        <v/>
      </c>
      <c r="AA200" s="271" t="str">
        <f>IF(C200&lt;D200,"Beneficiarios MAI no puede ser mayor al TOTAL","")</f>
        <v/>
      </c>
      <c r="AB200" s="271">
        <f>IF(C200&lt;D200,1,0)</f>
        <v>0</v>
      </c>
    </row>
    <row r="201" spans="1:28" x14ac:dyDescent="0.2">
      <c r="A201" s="689" t="s">
        <v>300</v>
      </c>
      <c r="B201" s="690"/>
      <c r="C201" s="272">
        <f>SUM(E201:F201)</f>
        <v>327</v>
      </c>
      <c r="D201" s="419">
        <v>262</v>
      </c>
      <c r="E201" s="420">
        <f>SUM([6]B!S1412,[6]B!S1547,[6]B!S1728,[6]B!S1792,[6]B!S1866,[6]B!S1909,[6]B!S2057,[6]B!S2067,[6]B!S2167,[6]B!S2169,[6]B!S2392,[6]B!S2397,[6]B!S2438,[6]B!S2561,[6]B!S2600,[6]B!S2640,[6]B!S2655,[6]B!S2882,[6]B!S2894,[6]B!S3094)</f>
        <v>67</v>
      </c>
      <c r="F201" s="421">
        <f>SUM([6]B!T1412,[6]B!T1547,[6]B!T1728,[6]B!T1792,[6]B!T1866,[6]B!T1909,[6]B!T2057,[6]B!T2067,[6]B!T2167,[6]B!T2169,[6]B!T2392,[6]B!T2397,[6]B!T2438,[6]B!T2561,[6]B!T2600,[6]B!T2640,[6]B!T2655,[6]B!T2882,[6]B!T2894,[6]B!T3094)</f>
        <v>260</v>
      </c>
      <c r="G201" s="419"/>
      <c r="H201" s="422"/>
      <c r="I201" s="422"/>
      <c r="J201" s="422"/>
      <c r="K201" s="270" t="str">
        <f>AA201</f>
        <v/>
      </c>
      <c r="S201" s="3"/>
      <c r="T201" s="3"/>
      <c r="V201" s="3"/>
      <c r="AA201" s="271" t="str">
        <f>IF(C201&lt;D201,"Beneficiarios MAI no puede ser mayor al TOTAL","")</f>
        <v/>
      </c>
      <c r="AB201" s="271">
        <f>IF(C201&lt;D201,1,0)</f>
        <v>0</v>
      </c>
    </row>
    <row r="202" spans="1:28" x14ac:dyDescent="0.2">
      <c r="A202" s="691" t="s">
        <v>301</v>
      </c>
      <c r="B202" s="273" t="s">
        <v>302</v>
      </c>
      <c r="C202" s="274">
        <f>SUM(E202:F202)</f>
        <v>160</v>
      </c>
      <c r="D202" s="423">
        <v>153</v>
      </c>
      <c r="E202" s="424">
        <f>SUM([6]B!Y1412,[6]B!Y1547,[6]B!Y1728,[6]B!Y1792,[6]B!Y1866,[6]B!Y1909,[6]B!Y2057,[6]B!Y2067,[6]B!Y2167,[6]B!Y2169,[6]B!Y2392,[6]B!Y2397,[6]B!Y2438,[6]B!Y2561,[6]B!Y2600,[6]B!Y2640,[6]B!Y2655,[6]B!Y2882,[6]B!Y2894,[6]B!Y3094)</f>
        <v>16</v>
      </c>
      <c r="F202" s="424">
        <f>SUM([6]B!Z1412,[6]B!Z1547,[6]B!Z1728,[6]B!Z1792,[6]B!Z1866,[6]B!Z1909,[6]B!Z2057,[6]B!Z2067,[6]B!Z2167,[6]B!Z2169,[6]B!Z2392,[6]B!Z2397,[6]B!Z2438,[6]B!Z2561,[6]B!Z2600,[6]B!Z2640,[6]B!Z2655,[6]B!Z2882,[6]B!Z2894,[6]B!Z3094)</f>
        <v>144</v>
      </c>
      <c r="G202" s="414"/>
      <c r="H202" s="417"/>
      <c r="I202" s="417"/>
      <c r="J202" s="417"/>
      <c r="K202" s="270" t="str">
        <f>AA202</f>
        <v/>
      </c>
      <c r="AA202" s="271" t="str">
        <f>IF(C202&lt;D202,"Beneficiarios MAI no puede ser mayor al TOTAL","")</f>
        <v/>
      </c>
      <c r="AB202" s="271">
        <f>IF(C202&lt;D202,1,0)</f>
        <v>0</v>
      </c>
    </row>
    <row r="203" spans="1:28" x14ac:dyDescent="0.2">
      <c r="A203" s="692"/>
      <c r="B203" s="275" t="s">
        <v>303</v>
      </c>
      <c r="C203" s="272">
        <f>SUM(E203:F203)</f>
        <v>0</v>
      </c>
      <c r="D203" s="425"/>
      <c r="E203" s="426">
        <f>SUM([6]B!V1412,[6]B!V1547,[6]B!V1728,[6]B!V1792,[6]B!V1866,[6]B!V1909,[6]B!V2057,[6]B!V2067,[6]B!V2167,[6]B!V2169,[6]B!V2392,[6]B!V2397,[6]B!V2438,[6]B!V2561,[6]B!V2600,[6]B!V2640,[6]B!V2655,[6]B!V2882,[6]B!V2894,[6]B!V3094)</f>
        <v>0</v>
      </c>
      <c r="F203" s="426">
        <f>SUM([6]B!W1412,[6]B!W1547,[6]B!W1728,[6]B!W1792,[6]B!W1866,[6]B!W1909,[6]B!W2057,[6]B!W2067,[6]B!W2167,[6]B!W2169,[6]B!W2392,[6]B!W2397,[6]B!W2438,[6]B!W2561,[6]B!W2600,[6]B!W2640,[6]B!W2655,[6]B!W2882,[6]B!W2894,[6]B!W3094)</f>
        <v>0</v>
      </c>
      <c r="G203" s="425"/>
      <c r="H203" s="427"/>
      <c r="I203" s="427"/>
      <c r="J203" s="427"/>
      <c r="K203" s="270" t="str">
        <f>AA203</f>
        <v/>
      </c>
      <c r="AA203" s="271" t="str">
        <f>IF(C203&lt;D203,"Beneficiarios MAI no puede ser mayor al TOTAL","")</f>
        <v/>
      </c>
      <c r="AB203" s="271">
        <f>IF(C203&lt;D203,1,0)</f>
        <v>0</v>
      </c>
    </row>
    <row r="204" spans="1:28" ht="14.25" customHeight="1" x14ac:dyDescent="0.2">
      <c r="A204" s="668" t="s">
        <v>304</v>
      </c>
      <c r="B204" s="668"/>
      <c r="C204" s="535"/>
      <c r="D204" s="535"/>
      <c r="E204" s="2"/>
      <c r="F204" s="2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</row>
    <row r="205" spans="1:28" ht="14.25" customHeight="1" x14ac:dyDescent="0.2">
      <c r="A205" s="693" t="s">
        <v>305</v>
      </c>
      <c r="B205" s="694"/>
      <c r="C205" s="581" t="s">
        <v>5</v>
      </c>
      <c r="D205" s="599" t="s">
        <v>6</v>
      </c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105"/>
    </row>
    <row r="206" spans="1:28" x14ac:dyDescent="0.2">
      <c r="A206" s="695"/>
      <c r="B206" s="696"/>
      <c r="C206" s="583"/>
      <c r="D206" s="600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105"/>
    </row>
    <row r="207" spans="1:28" x14ac:dyDescent="0.2">
      <c r="A207" s="679" t="s">
        <v>306</v>
      </c>
      <c r="B207" s="680"/>
      <c r="C207" s="277">
        <f>[6]B!C2886</f>
        <v>8</v>
      </c>
      <c r="D207" s="278">
        <f>[6]B!I2886</f>
        <v>8</v>
      </c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105"/>
      <c r="U207" s="105"/>
    </row>
    <row r="208" spans="1:28" x14ac:dyDescent="0.2">
      <c r="A208" s="681" t="s">
        <v>307</v>
      </c>
      <c r="B208" s="681"/>
      <c r="C208" s="279">
        <f>SUM([6]B!C2885+[6]B!C2887)</f>
        <v>3</v>
      </c>
      <c r="D208" s="280">
        <f>[6]B!I2885+[6]B!I2887</f>
        <v>3</v>
      </c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105"/>
    </row>
    <row r="209" spans="1:22" ht="14.25" customHeight="1" x14ac:dyDescent="0.2">
      <c r="A209" s="682" t="s">
        <v>308</v>
      </c>
      <c r="B209" s="682"/>
      <c r="C209" s="534"/>
      <c r="D209" s="428"/>
      <c r="E209" s="428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105"/>
      <c r="S209" s="383"/>
      <c r="T209" s="383"/>
    </row>
    <row r="210" spans="1:22" ht="14.25" customHeight="1" x14ac:dyDescent="0.2">
      <c r="A210" s="683" t="s">
        <v>226</v>
      </c>
      <c r="B210" s="684"/>
      <c r="C210" s="581" t="s">
        <v>157</v>
      </c>
      <c r="D210" s="613" t="s">
        <v>227</v>
      </c>
      <c r="E210" s="614"/>
      <c r="F210" s="614"/>
      <c r="G210" s="614"/>
      <c r="H210" s="615" t="s">
        <v>169</v>
      </c>
      <c r="I210" s="616"/>
      <c r="J210" s="617"/>
      <c r="K210" s="697" t="s">
        <v>170</v>
      </c>
      <c r="L210" s="633"/>
      <c r="M210" s="633"/>
      <c r="N210" s="621" t="s">
        <v>171</v>
      </c>
      <c r="O210" s="750" t="s">
        <v>172</v>
      </c>
      <c r="P210" s="751"/>
      <c r="Q210" s="593" t="s">
        <v>173</v>
      </c>
    </row>
    <row r="211" spans="1:22" s="123" customFormat="1" ht="14.25" customHeight="1" x14ac:dyDescent="0.2">
      <c r="A211" s="685"/>
      <c r="B211" s="686"/>
      <c r="C211" s="582"/>
      <c r="D211" s="644" t="s">
        <v>175</v>
      </c>
      <c r="E211" s="639" t="s">
        <v>176</v>
      </c>
      <c r="F211" s="639"/>
      <c r="G211" s="603" t="s">
        <v>236</v>
      </c>
      <c r="H211" s="605" t="s">
        <v>178</v>
      </c>
      <c r="I211" s="607" t="s">
        <v>179</v>
      </c>
      <c r="J211" s="609" t="s">
        <v>180</v>
      </c>
      <c r="K211" s="611" t="s">
        <v>309</v>
      </c>
      <c r="L211" s="612" t="s">
        <v>182</v>
      </c>
      <c r="M211" s="626" t="s">
        <v>183</v>
      </c>
      <c r="N211" s="622"/>
      <c r="O211" s="752" t="s">
        <v>184</v>
      </c>
      <c r="P211" s="753" t="s">
        <v>185</v>
      </c>
      <c r="Q211" s="594"/>
      <c r="S211" s="5"/>
      <c r="T211" s="5"/>
      <c r="U211" s="5"/>
      <c r="V211" s="5"/>
    </row>
    <row r="212" spans="1:22" s="123" customFormat="1" x14ac:dyDescent="0.2">
      <c r="A212" s="687"/>
      <c r="B212" s="688"/>
      <c r="C212" s="583"/>
      <c r="D212" s="645"/>
      <c r="E212" s="492" t="s">
        <v>186</v>
      </c>
      <c r="F212" s="456" t="s">
        <v>187</v>
      </c>
      <c r="G212" s="604"/>
      <c r="H212" s="606"/>
      <c r="I212" s="608"/>
      <c r="J212" s="610"/>
      <c r="K212" s="611"/>
      <c r="L212" s="612"/>
      <c r="M212" s="626"/>
      <c r="N212" s="623"/>
      <c r="O212" s="752"/>
      <c r="P212" s="753"/>
      <c r="Q212" s="595"/>
      <c r="S212" s="5"/>
      <c r="T212" s="5"/>
      <c r="U212" s="5"/>
      <c r="V212" s="5"/>
    </row>
    <row r="213" spans="1:22" x14ac:dyDescent="0.2">
      <c r="A213" s="698" t="s">
        <v>310</v>
      </c>
      <c r="B213" s="699"/>
      <c r="C213" s="283">
        <f>+[6]B!C1330</f>
        <v>1</v>
      </c>
      <c r="D213" s="284">
        <f>+[6]B!D1330</f>
        <v>1</v>
      </c>
      <c r="E213" s="284">
        <f>+[6]B!E1330</f>
        <v>1</v>
      </c>
      <c r="F213" s="284">
        <f>+[6]B!F1330</f>
        <v>0</v>
      </c>
      <c r="G213" s="284">
        <f>+[6]B!G1330</f>
        <v>0</v>
      </c>
      <c r="H213" s="284">
        <f>+[6]B!AA1330</f>
        <v>1</v>
      </c>
      <c r="I213" s="284">
        <f>+[6]B!AB1330</f>
        <v>0</v>
      </c>
      <c r="J213" s="284">
        <f>+[6]B!AC1330</f>
        <v>0</v>
      </c>
      <c r="K213" s="284">
        <f>+[6]B!AD1330</f>
        <v>0</v>
      </c>
      <c r="L213" s="284">
        <f>+[6]B!AE1330</f>
        <v>0</v>
      </c>
      <c r="M213" s="284">
        <f>+[6]B!AF1330</f>
        <v>0</v>
      </c>
      <c r="N213" s="284">
        <f>+[6]B!AG1330</f>
        <v>0</v>
      </c>
      <c r="O213" s="284">
        <f>+[6]B!AH1330</f>
        <v>0</v>
      </c>
      <c r="P213" s="284">
        <f>+[6]B!AI1330</f>
        <v>0</v>
      </c>
      <c r="Q213" s="284">
        <f>+[6]B!AJ1330</f>
        <v>0</v>
      </c>
      <c r="U213" s="123"/>
      <c r="V213" s="123"/>
    </row>
    <row r="214" spans="1:22" x14ac:dyDescent="0.2">
      <c r="A214" s="700" t="s">
        <v>311</v>
      </c>
      <c r="B214" s="701"/>
      <c r="C214" s="285">
        <f>+[6]B!C1461</f>
        <v>723</v>
      </c>
      <c r="D214" s="286">
        <f>+[6]B!D1461</f>
        <v>717</v>
      </c>
      <c r="E214" s="286">
        <f>+[6]B!E1461</f>
        <v>717</v>
      </c>
      <c r="F214" s="286">
        <f>+[6]B!F1461</f>
        <v>0</v>
      </c>
      <c r="G214" s="286">
        <f>+[6]B!G1461</f>
        <v>6</v>
      </c>
      <c r="H214" s="429">
        <f>+[6]B!AA1461</f>
        <v>29</v>
      </c>
      <c r="I214" s="429">
        <f>+[6]B!AB1461</f>
        <v>694</v>
      </c>
      <c r="J214" s="429">
        <f>+[6]B!AC1461</f>
        <v>0</v>
      </c>
      <c r="K214" s="429">
        <f>+[6]B!AD1461</f>
        <v>0</v>
      </c>
      <c r="L214" s="429">
        <f>+[6]B!AE1461</f>
        <v>0</v>
      </c>
      <c r="M214" s="429">
        <f>+[6]B!AF1461</f>
        <v>0</v>
      </c>
      <c r="N214" s="429">
        <f>+[6]B!AG1461</f>
        <v>0</v>
      </c>
      <c r="O214" s="429">
        <f>+[6]B!AH1461</f>
        <v>0</v>
      </c>
      <c r="P214" s="429">
        <f>+[6]B!AI1461</f>
        <v>0</v>
      </c>
      <c r="Q214" s="430">
        <f>+[6]B!AJ1461</f>
        <v>0</v>
      </c>
    </row>
    <row r="215" spans="1:22" x14ac:dyDescent="0.2">
      <c r="A215" s="700" t="s">
        <v>312</v>
      </c>
      <c r="B215" s="701"/>
      <c r="C215" s="285">
        <f>+[6]B!C1618</f>
        <v>937</v>
      </c>
      <c r="D215" s="286">
        <f>+[6]B!D1618</f>
        <v>921</v>
      </c>
      <c r="E215" s="286">
        <f>+[6]B!E1618</f>
        <v>921</v>
      </c>
      <c r="F215" s="286">
        <f>+[6]B!F1618</f>
        <v>0</v>
      </c>
      <c r="G215" s="286">
        <f>+[6]B!G1618</f>
        <v>16</v>
      </c>
      <c r="H215" s="429">
        <f>+[6]B!AA1618</f>
        <v>475</v>
      </c>
      <c r="I215" s="429">
        <f>+[6]B!AB1618</f>
        <v>455</v>
      </c>
      <c r="J215" s="429">
        <f>+[6]B!AC1618</f>
        <v>7</v>
      </c>
      <c r="K215" s="429">
        <f>+[6]B!AD1618</f>
        <v>0</v>
      </c>
      <c r="L215" s="429">
        <f>+[6]B!AE1618</f>
        <v>0</v>
      </c>
      <c r="M215" s="429">
        <f>+[6]B!AF1618</f>
        <v>0</v>
      </c>
      <c r="N215" s="429">
        <f>+[6]B!AG1618</f>
        <v>0</v>
      </c>
      <c r="O215" s="429">
        <f>+[6]B!AH1618</f>
        <v>0</v>
      </c>
      <c r="P215" s="429">
        <f>+[6]B!AI1618</f>
        <v>0</v>
      </c>
      <c r="Q215" s="430">
        <f>+[6]B!AJ1618</f>
        <v>0</v>
      </c>
    </row>
    <row r="216" spans="1:22" x14ac:dyDescent="0.2">
      <c r="A216" s="700" t="s">
        <v>313</v>
      </c>
      <c r="B216" s="701"/>
      <c r="C216" s="285">
        <f>[6]B!C1730</f>
        <v>4</v>
      </c>
      <c r="D216" s="286">
        <f>[6]B!D1730</f>
        <v>4</v>
      </c>
      <c r="E216" s="286">
        <f>[6]B!E1730</f>
        <v>4</v>
      </c>
      <c r="F216" s="286">
        <f>[6]B!F1730</f>
        <v>0</v>
      </c>
      <c r="G216" s="286">
        <f>[6]B!G1730</f>
        <v>0</v>
      </c>
      <c r="H216" s="429">
        <f>[6]B!AA1730</f>
        <v>0</v>
      </c>
      <c r="I216" s="429">
        <f>[6]B!AB1730</f>
        <v>4</v>
      </c>
      <c r="J216" s="429">
        <f>[6]B!AC1730</f>
        <v>0</v>
      </c>
      <c r="K216" s="429">
        <f>[6]B!AD1730</f>
        <v>0</v>
      </c>
      <c r="L216" s="429">
        <f>[6]B!AE1730</f>
        <v>0</v>
      </c>
      <c r="M216" s="429">
        <f>[6]B!AF1730</f>
        <v>0</v>
      </c>
      <c r="N216" s="429">
        <f>[6]B!AG1730</f>
        <v>0</v>
      </c>
      <c r="O216" s="429">
        <f>[6]B!AH1730</f>
        <v>0</v>
      </c>
      <c r="P216" s="429">
        <f>[6]B!AI1730</f>
        <v>0</v>
      </c>
      <c r="Q216" s="430">
        <f>[6]B!AJ1730</f>
        <v>0</v>
      </c>
    </row>
    <row r="217" spans="1:22" x14ac:dyDescent="0.2">
      <c r="A217" s="700" t="s">
        <v>314</v>
      </c>
      <c r="B217" s="701"/>
      <c r="C217" s="285">
        <f>[6]B!C1883</f>
        <v>1</v>
      </c>
      <c r="D217" s="286">
        <f>[6]B!D1883</f>
        <v>1</v>
      </c>
      <c r="E217" s="286">
        <f>[6]B!E1883</f>
        <v>1</v>
      </c>
      <c r="F217" s="286">
        <f>[6]B!F1883</f>
        <v>0</v>
      </c>
      <c r="G217" s="286">
        <f>[6]B!G1883</f>
        <v>0</v>
      </c>
      <c r="H217" s="429">
        <f>[6]B!AA1883</f>
        <v>0</v>
      </c>
      <c r="I217" s="429">
        <f>[6]B!AB1883</f>
        <v>1</v>
      </c>
      <c r="J217" s="429">
        <f>[6]B!AC1883</f>
        <v>0</v>
      </c>
      <c r="K217" s="429">
        <f>[6]B!AD1883</f>
        <v>0</v>
      </c>
      <c r="L217" s="429">
        <f>[6]B!AE1883</f>
        <v>0</v>
      </c>
      <c r="M217" s="429">
        <f>[6]B!AF1883</f>
        <v>0</v>
      </c>
      <c r="N217" s="429">
        <f>[6]B!AG1883</f>
        <v>0</v>
      </c>
      <c r="O217" s="429">
        <f>[6]B!AH1883</f>
        <v>0</v>
      </c>
      <c r="P217" s="429">
        <f>[6]B!AI1883</f>
        <v>0</v>
      </c>
      <c r="Q217" s="430">
        <f>[6]B!AJ1883</f>
        <v>0</v>
      </c>
    </row>
    <row r="218" spans="1:22" x14ac:dyDescent="0.2">
      <c r="A218" s="700" t="s">
        <v>315</v>
      </c>
      <c r="B218" s="701"/>
      <c r="C218" s="285">
        <f>+[6]B!C1983</f>
        <v>1168</v>
      </c>
      <c r="D218" s="286">
        <f>+[6]B!D1983</f>
        <v>1150</v>
      </c>
      <c r="E218" s="286">
        <f>+[6]B!E1983</f>
        <v>1146</v>
      </c>
      <c r="F218" s="286">
        <f>+[6]B!F1983</f>
        <v>4</v>
      </c>
      <c r="G218" s="286">
        <f>+[6]B!G1983</f>
        <v>18</v>
      </c>
      <c r="H218" s="429">
        <f>+[6]B!AA1983</f>
        <v>329</v>
      </c>
      <c r="I218" s="429">
        <f>+[6]B!AB1983</f>
        <v>567</v>
      </c>
      <c r="J218" s="429">
        <f>+[6]B!AC1983</f>
        <v>272</v>
      </c>
      <c r="K218" s="429">
        <f>+[6]B!AD1983</f>
        <v>0</v>
      </c>
      <c r="L218" s="429">
        <f>+[6]B!AE1983</f>
        <v>0</v>
      </c>
      <c r="M218" s="429">
        <f>+[6]B!AF1983</f>
        <v>0</v>
      </c>
      <c r="N218" s="429">
        <f>+[6]B!AG1983</f>
        <v>0</v>
      </c>
      <c r="O218" s="429">
        <f>+[6]B!AH1983</f>
        <v>0</v>
      </c>
      <c r="P218" s="429">
        <f>+[6]B!AI1983</f>
        <v>0</v>
      </c>
      <c r="Q218" s="430">
        <f>+[6]B!AJ1983</f>
        <v>0</v>
      </c>
    </row>
    <row r="219" spans="1:22" x14ac:dyDescent="0.2">
      <c r="A219" s="700" t="s">
        <v>316</v>
      </c>
      <c r="B219" s="701"/>
      <c r="C219" s="285">
        <f>+[6]B!C2212</f>
        <v>26420</v>
      </c>
      <c r="D219" s="286">
        <f>+[6]B!D2212</f>
        <v>26348</v>
      </c>
      <c r="E219" s="286">
        <f>+[6]B!E2212</f>
        <v>25964</v>
      </c>
      <c r="F219" s="286">
        <f>+[6]B!F2212</f>
        <v>384</v>
      </c>
      <c r="G219" s="286">
        <f>+[6]B!G2212</f>
        <v>72</v>
      </c>
      <c r="H219" s="429">
        <f>+[6]B!AA2212</f>
        <v>24314</v>
      </c>
      <c r="I219" s="429">
        <f>+[6]B!AB2212</f>
        <v>1105</v>
      </c>
      <c r="J219" s="429">
        <f>+[6]B!AC2212</f>
        <v>1001</v>
      </c>
      <c r="K219" s="429">
        <f>+[6]B!AD2212</f>
        <v>0</v>
      </c>
      <c r="L219" s="429">
        <f>+[6]B!AE2212</f>
        <v>0</v>
      </c>
      <c r="M219" s="429">
        <f>+[6]B!AF2212</f>
        <v>0</v>
      </c>
      <c r="N219" s="429">
        <f>+[6]B!AG2212</f>
        <v>0</v>
      </c>
      <c r="O219" s="429">
        <f>+[6]B!AH2212</f>
        <v>0</v>
      </c>
      <c r="P219" s="429">
        <f>+[6]B!AI2212</f>
        <v>7</v>
      </c>
      <c r="Q219" s="430">
        <f>+[6]B!AJ2212</f>
        <v>0</v>
      </c>
    </row>
    <row r="220" spans="1:22" x14ac:dyDescent="0.2">
      <c r="A220" s="700" t="s">
        <v>317</v>
      </c>
      <c r="B220" s="701"/>
      <c r="C220" s="285">
        <f>+[6]B!C2282</f>
        <v>316</v>
      </c>
      <c r="D220" s="286">
        <f>+[6]B!D2282</f>
        <v>316</v>
      </c>
      <c r="E220" s="286">
        <f>+[6]B!E2282</f>
        <v>316</v>
      </c>
      <c r="F220" s="286">
        <f>+[6]B!F2282</f>
        <v>0</v>
      </c>
      <c r="G220" s="286">
        <f>+[6]B!G2282</f>
        <v>0</v>
      </c>
      <c r="H220" s="429">
        <f>+[6]B!AA2282</f>
        <v>161</v>
      </c>
      <c r="I220" s="429">
        <f>+[6]B!AB2282</f>
        <v>133</v>
      </c>
      <c r="J220" s="429">
        <f>+[6]B!AC2282</f>
        <v>22</v>
      </c>
      <c r="K220" s="429">
        <f>+[6]B!AD2282</f>
        <v>0</v>
      </c>
      <c r="L220" s="429">
        <f>+[6]B!AE2282</f>
        <v>0</v>
      </c>
      <c r="M220" s="429">
        <f>+[6]B!AF2282</f>
        <v>0</v>
      </c>
      <c r="N220" s="429">
        <f>+[6]B!AG2282</f>
        <v>0</v>
      </c>
      <c r="O220" s="429">
        <f>+[6]B!AH2282</f>
        <v>26</v>
      </c>
      <c r="P220" s="429">
        <f>+[6]B!AI2282</f>
        <v>117</v>
      </c>
      <c r="Q220" s="430">
        <f>+[6]B!AJ2282</f>
        <v>0</v>
      </c>
    </row>
    <row r="221" spans="1:22" x14ac:dyDescent="0.2">
      <c r="A221" s="700" t="s">
        <v>318</v>
      </c>
      <c r="B221" s="701"/>
      <c r="C221" s="285">
        <f>+[6]B!C2467</f>
        <v>834</v>
      </c>
      <c r="D221" s="286">
        <f>+[6]B!D2467</f>
        <v>820</v>
      </c>
      <c r="E221" s="286">
        <f>+[6]B!E2467</f>
        <v>758</v>
      </c>
      <c r="F221" s="286">
        <f>+[6]B!F2467</f>
        <v>62</v>
      </c>
      <c r="G221" s="286">
        <f>+[6]B!G2467</f>
        <v>14</v>
      </c>
      <c r="H221" s="429">
        <f>+[6]B!AA2467</f>
        <v>670</v>
      </c>
      <c r="I221" s="429">
        <f>+[6]B!AB2467</f>
        <v>8</v>
      </c>
      <c r="J221" s="429">
        <f>+[6]B!AC2467</f>
        <v>156</v>
      </c>
      <c r="K221" s="429">
        <f>+[6]B!AD2467</f>
        <v>0</v>
      </c>
      <c r="L221" s="429">
        <f>+[6]B!AE2467</f>
        <v>0</v>
      </c>
      <c r="M221" s="429">
        <f>+[6]B!AF2467</f>
        <v>0</v>
      </c>
      <c r="N221" s="429">
        <f>+[6]B!AG2467</f>
        <v>0</v>
      </c>
      <c r="O221" s="429">
        <f>+[6]B!AH2467</f>
        <v>0</v>
      </c>
      <c r="P221" s="429">
        <f>+[6]B!AI2467</f>
        <v>9</v>
      </c>
      <c r="Q221" s="430">
        <f>+[6]B!AJ2467</f>
        <v>0</v>
      </c>
    </row>
    <row r="222" spans="1:22" ht="14.25" customHeight="1" x14ac:dyDescent="0.2">
      <c r="A222" s="700" t="s">
        <v>319</v>
      </c>
      <c r="B222" s="701"/>
      <c r="C222" s="285">
        <f>SUM([6]B!C2642:C2644)+[6]B!C2593</f>
        <v>1600</v>
      </c>
      <c r="D222" s="286">
        <f>+[6]B!D2593</f>
        <v>1569</v>
      </c>
      <c r="E222" s="286">
        <f>+[6]B!E2593</f>
        <v>1407</v>
      </c>
      <c r="F222" s="286">
        <f>+[6]B!F2593</f>
        <v>162</v>
      </c>
      <c r="G222" s="286">
        <f>+[6]B!G2593</f>
        <v>2</v>
      </c>
      <c r="H222" s="429">
        <f>+[6]B!AA2593</f>
        <v>1502</v>
      </c>
      <c r="I222" s="429">
        <f>+[6]B!AB2593</f>
        <v>22</v>
      </c>
      <c r="J222" s="429">
        <f>+[6]B!AC2593</f>
        <v>47</v>
      </c>
      <c r="K222" s="429">
        <f>+[6]B!AD2593</f>
        <v>0</v>
      </c>
      <c r="L222" s="429">
        <f>+[6]B!AE2593</f>
        <v>0</v>
      </c>
      <c r="M222" s="429">
        <f>+[6]B!AF2593</f>
        <v>0</v>
      </c>
      <c r="N222" s="429">
        <f>+[6]B!AG2593</f>
        <v>0</v>
      </c>
      <c r="O222" s="429">
        <f>+[6]B!AH2593</f>
        <v>0</v>
      </c>
      <c r="P222" s="429">
        <f>+[6]B!AI2593</f>
        <v>0</v>
      </c>
      <c r="Q222" s="430">
        <f>+[6]B!AJ2593</f>
        <v>0</v>
      </c>
    </row>
    <row r="223" spans="1:22" x14ac:dyDescent="0.2">
      <c r="A223" s="700" t="s">
        <v>320</v>
      </c>
      <c r="B223" s="701"/>
      <c r="C223" s="285">
        <f>+[6]B!C2674</f>
        <v>348</v>
      </c>
      <c r="D223" s="286">
        <f>+[6]B!D2674</f>
        <v>344</v>
      </c>
      <c r="E223" s="286">
        <f>+[6]B!E2674</f>
        <v>344</v>
      </c>
      <c r="F223" s="286">
        <f>+[6]B!F2674</f>
        <v>0</v>
      </c>
      <c r="G223" s="286">
        <f>+[6]B!G2674</f>
        <v>4</v>
      </c>
      <c r="H223" s="429">
        <f>+[6]B!AA2674</f>
        <v>2</v>
      </c>
      <c r="I223" s="429">
        <f>+[6]B!AB2674</f>
        <v>312</v>
      </c>
      <c r="J223" s="429">
        <f>+[6]B!AC2674</f>
        <v>34</v>
      </c>
      <c r="K223" s="429">
        <f>+[6]B!AD2674</f>
        <v>0</v>
      </c>
      <c r="L223" s="429">
        <f>+[6]B!AE2674</f>
        <v>0</v>
      </c>
      <c r="M223" s="429">
        <f>+[6]B!AF2674</f>
        <v>0</v>
      </c>
      <c r="N223" s="429">
        <f>+[6]B!AG2674</f>
        <v>0</v>
      </c>
      <c r="O223" s="429">
        <f>+[6]B!AH2674</f>
        <v>0</v>
      </c>
      <c r="P223" s="429">
        <f>+[6]B!AI2674</f>
        <v>0</v>
      </c>
      <c r="Q223" s="430">
        <f>+[6]B!AJ2674</f>
        <v>0</v>
      </c>
    </row>
    <row r="224" spans="1:22" x14ac:dyDescent="0.2">
      <c r="A224" s="708" t="s">
        <v>321</v>
      </c>
      <c r="B224" s="709"/>
      <c r="C224" s="287">
        <f>+[6]B!C1178</f>
        <v>16697</v>
      </c>
      <c r="D224" s="288">
        <f>+[6]B!D1178</f>
        <v>16697</v>
      </c>
      <c r="E224" s="288">
        <f>+[6]B!E1178</f>
        <v>16697</v>
      </c>
      <c r="F224" s="288">
        <f>+[6]B!F1178</f>
        <v>0</v>
      </c>
      <c r="G224" s="288">
        <f>+[6]B!G1178</f>
        <v>0</v>
      </c>
      <c r="H224" s="420">
        <f>+[6]B!AA1178</f>
        <v>12559</v>
      </c>
      <c r="I224" s="420">
        <f>+[6]B!AB1178</f>
        <v>4138</v>
      </c>
      <c r="J224" s="420">
        <f>+[6]B!AC1178</f>
        <v>0</v>
      </c>
      <c r="K224" s="420">
        <f>+[6]B!AD1178</f>
        <v>0</v>
      </c>
      <c r="L224" s="420">
        <f>+[6]B!AE1178</f>
        <v>0</v>
      </c>
      <c r="M224" s="420">
        <f>+[6]B!AF1178</f>
        <v>0</v>
      </c>
      <c r="N224" s="420">
        <f>+[6]B!AG1178</f>
        <v>0</v>
      </c>
      <c r="O224" s="420">
        <f>+[6]B!AH1178</f>
        <v>0</v>
      </c>
      <c r="P224" s="420">
        <f>+[6]B!AI1178</f>
        <v>0</v>
      </c>
      <c r="Q224" s="421">
        <f>+[6]B!AJ1178</f>
        <v>0</v>
      </c>
    </row>
    <row r="225" spans="1:23" x14ac:dyDescent="0.2">
      <c r="A225" s="702" t="s">
        <v>322</v>
      </c>
      <c r="B225" s="703"/>
      <c r="C225" s="431">
        <f t="shared" ref="C225:P225" si="10">SUM(C213:C224)</f>
        <v>49049</v>
      </c>
      <c r="D225" s="431">
        <f>SUM(D213:D224)</f>
        <v>48888</v>
      </c>
      <c r="E225" s="431">
        <f t="shared" si="10"/>
        <v>48276</v>
      </c>
      <c r="F225" s="431">
        <f t="shared" si="10"/>
        <v>612</v>
      </c>
      <c r="G225" s="431">
        <f t="shared" si="10"/>
        <v>132</v>
      </c>
      <c r="H225" s="431">
        <f t="shared" si="10"/>
        <v>40042</v>
      </c>
      <c r="I225" s="431">
        <f t="shared" si="10"/>
        <v>7439</v>
      </c>
      <c r="J225" s="431">
        <f t="shared" si="10"/>
        <v>1539</v>
      </c>
      <c r="K225" s="431">
        <f t="shared" si="10"/>
        <v>0</v>
      </c>
      <c r="L225" s="431">
        <f t="shared" si="10"/>
        <v>0</v>
      </c>
      <c r="M225" s="431">
        <f t="shared" si="10"/>
        <v>0</v>
      </c>
      <c r="N225" s="431">
        <f t="shared" si="10"/>
        <v>0</v>
      </c>
      <c r="O225" s="431">
        <f t="shared" si="10"/>
        <v>26</v>
      </c>
      <c r="P225" s="431">
        <f t="shared" si="10"/>
        <v>133</v>
      </c>
      <c r="Q225" s="431">
        <f>SUM(Q213:Q224)</f>
        <v>0</v>
      </c>
    </row>
    <row r="226" spans="1:23" x14ac:dyDescent="0.2">
      <c r="A226" s="290" t="s">
        <v>323</v>
      </c>
      <c r="B226" s="540"/>
      <c r="E226" s="238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3"/>
      <c r="Q226" s="293"/>
      <c r="R226" s="293"/>
    </row>
    <row r="227" spans="1:23" ht="38.25" x14ac:dyDescent="0.2">
      <c r="A227" s="704" t="s">
        <v>324</v>
      </c>
      <c r="B227" s="705"/>
      <c r="C227" s="524" t="s">
        <v>157</v>
      </c>
      <c r="D227" s="536" t="s">
        <v>6</v>
      </c>
      <c r="E227" s="539" t="s">
        <v>7</v>
      </c>
      <c r="F227" s="292"/>
      <c r="G227" s="292"/>
      <c r="H227" s="292"/>
      <c r="I227" s="292"/>
      <c r="J227" s="292"/>
      <c r="K227" s="292"/>
      <c r="L227" s="292"/>
      <c r="M227" s="293"/>
      <c r="N227" s="293"/>
      <c r="O227" s="293"/>
    </row>
    <row r="228" spans="1:23" x14ac:dyDescent="0.2">
      <c r="A228" s="706" t="s">
        <v>325</v>
      </c>
      <c r="B228" s="707"/>
      <c r="C228" s="432">
        <f>[6]B!C1273</f>
        <v>97</v>
      </c>
      <c r="D228" s="493">
        <f>[6]B!E1273</f>
        <v>97</v>
      </c>
      <c r="E228" s="494"/>
      <c r="F228" s="292"/>
      <c r="G228" s="292"/>
      <c r="H228" s="292"/>
      <c r="I228" s="292"/>
      <c r="J228" s="292"/>
      <c r="K228" s="292"/>
      <c r="L228" s="292"/>
      <c r="M228" s="293"/>
      <c r="N228" s="293"/>
      <c r="O228" s="293"/>
    </row>
    <row r="229" spans="1:23" x14ac:dyDescent="0.2">
      <c r="A229" s="706" t="s">
        <v>326</v>
      </c>
      <c r="B229" s="707"/>
      <c r="C229" s="432">
        <f>[6]B!C2964</f>
        <v>44</v>
      </c>
      <c r="D229" s="493">
        <f>[6]B!E2964</f>
        <v>35</v>
      </c>
      <c r="E229" s="45">
        <f>[6]B!AL2964</f>
        <v>1247750</v>
      </c>
      <c r="F229" s="292"/>
      <c r="G229" s="292"/>
      <c r="H229" s="292"/>
      <c r="I229" s="292"/>
      <c r="J229" s="292"/>
      <c r="K229" s="292"/>
      <c r="L229" s="292"/>
      <c r="M229" s="293"/>
      <c r="N229" s="293"/>
      <c r="O229" s="293"/>
    </row>
    <row r="230" spans="1:23" x14ac:dyDescent="0.2">
      <c r="A230" s="706" t="s">
        <v>327</v>
      </c>
      <c r="B230" s="707"/>
      <c r="C230" s="432">
        <f>[6]B!C2970</f>
        <v>897</v>
      </c>
      <c r="D230" s="493">
        <f>[6]B!E2970</f>
        <v>680</v>
      </c>
      <c r="E230" s="495"/>
      <c r="F230" s="292"/>
      <c r="G230" s="292"/>
      <c r="H230" s="292"/>
      <c r="I230" s="292"/>
      <c r="J230" s="292"/>
      <c r="K230" s="292"/>
      <c r="L230" s="292"/>
      <c r="M230" s="293"/>
      <c r="N230" s="293"/>
      <c r="O230" s="293"/>
    </row>
    <row r="231" spans="1:23" x14ac:dyDescent="0.2">
      <c r="A231" s="706" t="s">
        <v>328</v>
      </c>
      <c r="B231" s="707"/>
      <c r="C231" s="432">
        <f>[6]B!C152</f>
        <v>2234</v>
      </c>
      <c r="D231" s="493">
        <f>[6]B!E152</f>
        <v>2216</v>
      </c>
      <c r="E231" s="496">
        <f>[6]B!AL152</f>
        <v>1883600</v>
      </c>
      <c r="F231" s="292"/>
      <c r="G231" s="292"/>
      <c r="H231" s="292"/>
      <c r="I231" s="292"/>
      <c r="J231" s="292"/>
      <c r="K231" s="292"/>
      <c r="L231" s="292"/>
      <c r="M231" s="293"/>
      <c r="N231" s="293"/>
      <c r="O231" s="293"/>
      <c r="S231" s="292"/>
    </row>
    <row r="232" spans="1:23" x14ac:dyDescent="0.2">
      <c r="A232" s="706" t="s">
        <v>329</v>
      </c>
      <c r="B232" s="707"/>
      <c r="C232" s="432">
        <f>[6]B!C158</f>
        <v>0</v>
      </c>
      <c r="D232" s="493">
        <f>[6]B!E158</f>
        <v>0</v>
      </c>
      <c r="E232" s="495"/>
      <c r="F232" s="292"/>
      <c r="G232" s="292"/>
      <c r="H232" s="292"/>
      <c r="I232" s="292"/>
      <c r="J232" s="292"/>
      <c r="K232" s="292"/>
      <c r="L232" s="292"/>
      <c r="M232" s="293"/>
      <c r="N232" s="293"/>
      <c r="O232" s="293"/>
    </row>
    <row r="233" spans="1:23" x14ac:dyDescent="0.2">
      <c r="A233" s="528" t="s">
        <v>330</v>
      </c>
      <c r="B233" s="529"/>
      <c r="C233" s="432">
        <f>[6]B!C156</f>
        <v>640</v>
      </c>
      <c r="D233" s="493">
        <f>[6]B!E156</f>
        <v>640</v>
      </c>
      <c r="E233" s="495"/>
      <c r="F233" s="292"/>
      <c r="G233" s="292"/>
      <c r="H233" s="292"/>
      <c r="I233" s="292"/>
      <c r="J233" s="292"/>
      <c r="K233" s="292"/>
      <c r="L233" s="292"/>
      <c r="M233" s="293"/>
      <c r="N233" s="293"/>
      <c r="O233" s="293"/>
    </row>
    <row r="234" spans="1:23" x14ac:dyDescent="0.2">
      <c r="A234" s="528" t="s">
        <v>331</v>
      </c>
      <c r="B234" s="529"/>
      <c r="C234" s="432">
        <f>[6]B!C157</f>
        <v>23</v>
      </c>
      <c r="D234" s="493">
        <f>[6]B!E157</f>
        <v>20</v>
      </c>
      <c r="E234" s="495"/>
      <c r="F234" s="292"/>
      <c r="G234" s="292"/>
      <c r="H234" s="292"/>
      <c r="I234" s="292"/>
      <c r="J234" s="292"/>
      <c r="K234" s="292"/>
      <c r="L234" s="292"/>
      <c r="M234" s="293"/>
      <c r="N234" s="293"/>
      <c r="O234" s="293"/>
    </row>
    <row r="235" spans="1:23" x14ac:dyDescent="0.2">
      <c r="A235" s="706" t="s">
        <v>332</v>
      </c>
      <c r="B235" s="707"/>
      <c r="C235" s="432">
        <f>[6]B!C2960</f>
        <v>44</v>
      </c>
      <c r="D235" s="493">
        <f>[6]B!E2960</f>
        <v>44</v>
      </c>
      <c r="E235" s="117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</row>
    <row r="236" spans="1:23" x14ac:dyDescent="0.2">
      <c r="A236" s="713" t="s">
        <v>79</v>
      </c>
      <c r="B236" s="714"/>
      <c r="C236" s="435">
        <f>SUM(C228:C235)</f>
        <v>3979</v>
      </c>
      <c r="D236" s="436">
        <f>SUM(D228:D235)</f>
        <v>3732</v>
      </c>
      <c r="E236" s="437">
        <f>SUM(E228:E235)</f>
        <v>3131350</v>
      </c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</row>
    <row r="237" spans="1:23" x14ac:dyDescent="0.2">
      <c r="A237" s="305" t="s">
        <v>333</v>
      </c>
      <c r="B237" s="306"/>
      <c r="C237" s="307"/>
      <c r="D237" s="428"/>
      <c r="E237" s="428"/>
      <c r="F237" s="428"/>
      <c r="G237" s="292"/>
      <c r="H237" s="292"/>
      <c r="I237" s="292"/>
      <c r="J237" s="292"/>
      <c r="K237" s="292"/>
      <c r="L237" s="292"/>
      <c r="M237" s="292"/>
      <c r="N237" s="301"/>
      <c r="O237" s="301"/>
      <c r="P237" s="308"/>
      <c r="Q237" s="308"/>
      <c r="R237" s="308"/>
      <c r="U237" s="309"/>
      <c r="V237" s="309"/>
      <c r="W237" s="308"/>
    </row>
    <row r="238" spans="1:23" x14ac:dyDescent="0.2">
      <c r="A238" s="310"/>
      <c r="B238" s="311"/>
      <c r="C238" s="312" t="s">
        <v>157</v>
      </c>
      <c r="D238" s="428"/>
      <c r="E238" s="428"/>
      <c r="F238" s="428"/>
      <c r="G238" s="292"/>
      <c r="H238" s="292"/>
      <c r="I238" s="292"/>
      <c r="J238" s="292"/>
      <c r="K238" s="292"/>
      <c r="L238" s="292"/>
      <c r="M238" s="292"/>
      <c r="N238" s="292"/>
      <c r="O238" s="292"/>
      <c r="U238" s="308"/>
      <c r="V238" s="308"/>
    </row>
    <row r="239" spans="1:23" x14ac:dyDescent="0.2">
      <c r="A239" s="715" t="s">
        <v>334</v>
      </c>
      <c r="B239" s="313" t="s">
        <v>335</v>
      </c>
      <c r="C239" s="438"/>
      <c r="D239" s="439"/>
      <c r="E239" s="428"/>
      <c r="F239" s="428"/>
      <c r="G239" s="292"/>
      <c r="H239" s="292"/>
      <c r="I239" s="292"/>
      <c r="J239" s="292"/>
      <c r="K239" s="292"/>
      <c r="L239" s="292"/>
      <c r="M239" s="292"/>
      <c r="N239" s="292"/>
      <c r="O239" s="292"/>
      <c r="S239" s="309"/>
      <c r="T239" s="308"/>
      <c r="U239" s="308"/>
      <c r="V239" s="308"/>
    </row>
    <row r="240" spans="1:23" x14ac:dyDescent="0.2">
      <c r="A240" s="715"/>
      <c r="B240" s="313" t="s">
        <v>336</v>
      </c>
      <c r="C240" s="440">
        <v>1849</v>
      </c>
      <c r="D240" s="439"/>
      <c r="E240" s="428"/>
      <c r="F240" s="428"/>
      <c r="G240" s="292"/>
      <c r="H240" s="292"/>
      <c r="I240" s="292"/>
      <c r="J240" s="292"/>
      <c r="K240" s="292"/>
      <c r="L240" s="292"/>
      <c r="M240" s="292"/>
      <c r="N240" s="292"/>
      <c r="O240" s="292"/>
      <c r="S240" s="308"/>
      <c r="T240" s="308"/>
      <c r="U240" s="308"/>
      <c r="V240" s="308"/>
    </row>
    <row r="241" spans="1:28" x14ac:dyDescent="0.2">
      <c r="A241" s="716" t="s">
        <v>337</v>
      </c>
      <c r="B241" s="717"/>
      <c r="C241" s="441">
        <v>36833</v>
      </c>
      <c r="D241" s="439"/>
      <c r="E241" s="428"/>
      <c r="F241" s="428"/>
      <c r="G241" s="292"/>
      <c r="H241" s="292"/>
      <c r="I241" s="292"/>
      <c r="J241" s="292"/>
      <c r="K241" s="292"/>
      <c r="L241" s="292"/>
      <c r="M241" s="292"/>
      <c r="N241" s="292"/>
      <c r="O241" s="292"/>
      <c r="S241" s="308"/>
      <c r="T241" s="308"/>
    </row>
    <row r="242" spans="1:28" x14ac:dyDescent="0.2">
      <c r="A242" s="96" t="s">
        <v>338</v>
      </c>
      <c r="B242" s="315"/>
      <c r="C242" s="442"/>
      <c r="D242" s="442"/>
      <c r="E242" s="442"/>
      <c r="F242" s="442"/>
      <c r="G242" s="442"/>
      <c r="H242" s="442"/>
      <c r="I242" s="442"/>
      <c r="J242" s="442"/>
      <c r="K242" s="442"/>
    </row>
    <row r="243" spans="1:28" ht="42.75" x14ac:dyDescent="0.2">
      <c r="A243" s="718" t="s">
        <v>339</v>
      </c>
      <c r="B243" s="719"/>
      <c r="C243" s="317" t="s">
        <v>157</v>
      </c>
      <c r="D243" s="530" t="s">
        <v>340</v>
      </c>
      <c r="E243" s="318" t="s">
        <v>341</v>
      </c>
      <c r="L243" s="5" t="s">
        <v>342</v>
      </c>
    </row>
    <row r="244" spans="1:28" x14ac:dyDescent="0.2">
      <c r="A244" s="724" t="s">
        <v>343</v>
      </c>
      <c r="B244" s="319" t="s">
        <v>344</v>
      </c>
      <c r="C244" s="320">
        <v>257</v>
      </c>
      <c r="D244" s="321">
        <v>249</v>
      </c>
      <c r="E244" s="321"/>
      <c r="F244" s="208" t="str">
        <f>AA244</f>
        <v/>
      </c>
      <c r="AA244" s="271" t="str">
        <f>IF(D244&gt;C244,"Error: Las actividades totales son menores que las realizadas en beneficiarios","")</f>
        <v/>
      </c>
      <c r="AB244" s="271">
        <f>IF(D244&gt;C244,1,0)</f>
        <v>0</v>
      </c>
    </row>
    <row r="245" spans="1:28" x14ac:dyDescent="0.2">
      <c r="A245" s="725"/>
      <c r="B245" s="322" t="s">
        <v>345</v>
      </c>
      <c r="C245" s="323"/>
      <c r="D245" s="324"/>
      <c r="E245" s="324"/>
      <c r="F245" s="208" t="str">
        <f>AA245</f>
        <v/>
      </c>
      <c r="AA245" s="271" t="str">
        <f>IF(D245&gt;C245,"Error: Las actividades totales son menores que las realizadas en beneficiarios","")</f>
        <v/>
      </c>
      <c r="AB245" s="271">
        <f>IF(D245&gt;C245,1,0)</f>
        <v>0</v>
      </c>
    </row>
    <row r="246" spans="1:28" x14ac:dyDescent="0.2">
      <c r="A246" s="726"/>
      <c r="B246" s="325" t="s">
        <v>346</v>
      </c>
      <c r="C246" s="326"/>
      <c r="D246" s="327"/>
      <c r="E246" s="327"/>
      <c r="F246" s="208" t="str">
        <f>AA246</f>
        <v/>
      </c>
      <c r="AA246" s="271" t="str">
        <f>IF(D246&gt;C246,"Error: Las actividades totales son menores que las realizadas en beneficiarios","")</f>
        <v/>
      </c>
      <c r="AB246" s="271">
        <f>IF(D246&gt;C246,1,0)</f>
        <v>0</v>
      </c>
    </row>
    <row r="247" spans="1:28" x14ac:dyDescent="0.2">
      <c r="A247" s="328" t="s">
        <v>347</v>
      </c>
      <c r="B247" s="329"/>
    </row>
    <row r="248" spans="1:28" ht="38.25" x14ac:dyDescent="0.2">
      <c r="A248" s="727" t="s">
        <v>292</v>
      </c>
      <c r="B248" s="765"/>
      <c r="C248" s="581" t="s">
        <v>157</v>
      </c>
      <c r="D248" s="581" t="s">
        <v>293</v>
      </c>
      <c r="E248" s="710" t="s">
        <v>348</v>
      </c>
      <c r="F248" s="711"/>
      <c r="G248" s="710" t="s">
        <v>349</v>
      </c>
      <c r="H248" s="712"/>
      <c r="I248" s="711"/>
      <c r="J248" s="541" t="s">
        <v>296</v>
      </c>
      <c r="K248" s="546" t="s">
        <v>297</v>
      </c>
      <c r="L248" s="497" t="s">
        <v>298</v>
      </c>
      <c r="M248" s="546" t="s">
        <v>298</v>
      </c>
    </row>
    <row r="249" spans="1:28" ht="63.75" x14ac:dyDescent="0.2">
      <c r="A249" s="729"/>
      <c r="B249" s="766"/>
      <c r="C249" s="583"/>
      <c r="D249" s="583"/>
      <c r="E249" s="498" t="s">
        <v>350</v>
      </c>
      <c r="F249" s="498" t="s">
        <v>351</v>
      </c>
      <c r="G249" s="499" t="s">
        <v>352</v>
      </c>
      <c r="H249" s="499" t="s">
        <v>353</v>
      </c>
      <c r="I249" s="500" t="s">
        <v>354</v>
      </c>
      <c r="J249" s="498" t="s">
        <v>350</v>
      </c>
      <c r="K249" s="498" t="s">
        <v>351</v>
      </c>
      <c r="L249" s="501" t="s">
        <v>350</v>
      </c>
      <c r="M249" s="498" t="s">
        <v>351</v>
      </c>
    </row>
    <row r="250" spans="1:28" x14ac:dyDescent="0.2">
      <c r="A250" s="720" t="s">
        <v>355</v>
      </c>
      <c r="B250" s="763" t="s">
        <v>355</v>
      </c>
      <c r="C250" s="502">
        <f>SUM(E250:F250)</f>
        <v>0</v>
      </c>
      <c r="D250" s="503"/>
      <c r="E250" s="423"/>
      <c r="F250" s="504"/>
      <c r="G250" s="423"/>
      <c r="H250" s="505"/>
      <c r="I250" s="504"/>
      <c r="J250" s="423"/>
      <c r="K250" s="504"/>
      <c r="L250" s="506"/>
      <c r="M250" s="504"/>
    </row>
    <row r="251" spans="1:28" x14ac:dyDescent="0.2">
      <c r="A251" s="720" t="s">
        <v>356</v>
      </c>
      <c r="B251" s="763" t="s">
        <v>356</v>
      </c>
      <c r="C251" s="507">
        <f>SUM(E251:F251)</f>
        <v>0</v>
      </c>
      <c r="D251" s="508"/>
      <c r="E251" s="509"/>
      <c r="F251" s="510"/>
      <c r="G251" s="509"/>
      <c r="H251" s="445"/>
      <c r="I251" s="510"/>
      <c r="J251" s="509"/>
      <c r="K251" s="510"/>
      <c r="L251" s="511"/>
      <c r="M251" s="510"/>
    </row>
    <row r="252" spans="1:28" x14ac:dyDescent="0.2">
      <c r="A252" s="720" t="s">
        <v>357</v>
      </c>
      <c r="B252" s="763"/>
      <c r="C252" s="507">
        <f>SUM(E252:F252)</f>
        <v>0</v>
      </c>
      <c r="D252" s="508"/>
      <c r="E252" s="509"/>
      <c r="F252" s="510"/>
      <c r="G252" s="509"/>
      <c r="H252" s="445"/>
      <c r="I252" s="510"/>
      <c r="J252" s="509"/>
      <c r="K252" s="510"/>
      <c r="L252" s="511"/>
      <c r="M252" s="510"/>
    </row>
    <row r="253" spans="1:28" x14ac:dyDescent="0.2">
      <c r="A253" s="720" t="s">
        <v>358</v>
      </c>
      <c r="B253" s="763"/>
      <c r="C253" s="507">
        <f>SUM(E253:F253)</f>
        <v>0</v>
      </c>
      <c r="D253" s="508"/>
      <c r="E253" s="509"/>
      <c r="F253" s="510"/>
      <c r="G253" s="509"/>
      <c r="H253" s="445"/>
      <c r="I253" s="510"/>
      <c r="J253" s="509"/>
      <c r="K253" s="510"/>
      <c r="L253" s="511"/>
      <c r="M253" s="510"/>
    </row>
    <row r="254" spans="1:28" x14ac:dyDescent="0.2">
      <c r="A254" s="720" t="s">
        <v>359</v>
      </c>
      <c r="B254" s="763"/>
      <c r="C254" s="507">
        <f>SUM(E254:F254)</f>
        <v>0</v>
      </c>
      <c r="D254" s="508"/>
      <c r="E254" s="509"/>
      <c r="F254" s="510"/>
      <c r="G254" s="509"/>
      <c r="H254" s="445"/>
      <c r="I254" s="510"/>
      <c r="J254" s="509"/>
      <c r="K254" s="510"/>
      <c r="L254" s="511"/>
      <c r="M254" s="510"/>
    </row>
    <row r="255" spans="1:28" x14ac:dyDescent="0.2">
      <c r="A255" s="527"/>
      <c r="B255" s="545" t="s">
        <v>360</v>
      </c>
      <c r="C255" s="507">
        <f t="shared" ref="C255:I255" si="11">SUM(C250:C254)</f>
        <v>0</v>
      </c>
      <c r="D255" s="507">
        <f t="shared" si="11"/>
        <v>0</v>
      </c>
      <c r="E255" s="512">
        <f t="shared" si="11"/>
        <v>0</v>
      </c>
      <c r="F255" s="513">
        <f t="shared" si="11"/>
        <v>0</v>
      </c>
      <c r="G255" s="512">
        <f t="shared" si="11"/>
        <v>0</v>
      </c>
      <c r="H255" s="333">
        <f t="shared" si="11"/>
        <v>0</v>
      </c>
      <c r="I255" s="513">
        <f t="shared" si="11"/>
        <v>0</v>
      </c>
      <c r="J255" s="512">
        <f>SUM(J250:J254)</f>
        <v>0</v>
      </c>
      <c r="K255" s="513">
        <f>SUM(K250:K254)</f>
        <v>0</v>
      </c>
      <c r="L255" s="514">
        <f>SUM(L250:L254)</f>
        <v>0</v>
      </c>
      <c r="M255" s="513">
        <f>SUM(M250:M254)</f>
        <v>0</v>
      </c>
    </row>
    <row r="256" spans="1:28" ht="14.25" customHeight="1" x14ac:dyDescent="0.2">
      <c r="A256" s="722" t="s">
        <v>361</v>
      </c>
      <c r="B256" s="764"/>
      <c r="C256" s="507">
        <f>SUM(E256:F256)</f>
        <v>0</v>
      </c>
      <c r="D256" s="508"/>
      <c r="E256" s="509"/>
      <c r="F256" s="510"/>
      <c r="G256" s="509"/>
      <c r="H256" s="445"/>
      <c r="I256" s="510"/>
      <c r="J256" s="509"/>
      <c r="K256" s="510"/>
      <c r="L256" s="511"/>
      <c r="M256" s="510"/>
    </row>
    <row r="257" spans="1:13" x14ac:dyDescent="0.2">
      <c r="A257" s="722" t="s">
        <v>362</v>
      </c>
      <c r="B257" s="764"/>
      <c r="C257" s="507">
        <f>SUM(E257:F257)</f>
        <v>0</v>
      </c>
      <c r="D257" s="508"/>
      <c r="E257" s="509"/>
      <c r="F257" s="510"/>
      <c r="G257" s="509"/>
      <c r="H257" s="445"/>
      <c r="I257" s="510"/>
      <c r="J257" s="509"/>
      <c r="K257" s="510"/>
      <c r="L257" s="511"/>
      <c r="M257" s="510"/>
    </row>
    <row r="258" spans="1:13" ht="14.25" customHeight="1" x14ac:dyDescent="0.2">
      <c r="A258" s="722" t="s">
        <v>363</v>
      </c>
      <c r="B258" s="764"/>
      <c r="C258" s="507">
        <f>SUM(E258:F258)</f>
        <v>0</v>
      </c>
      <c r="D258" s="508"/>
      <c r="E258" s="509"/>
      <c r="F258" s="510"/>
      <c r="G258" s="509"/>
      <c r="H258" s="445"/>
      <c r="I258" s="510"/>
      <c r="J258" s="509"/>
      <c r="K258" s="510"/>
      <c r="L258" s="511"/>
      <c r="M258" s="510"/>
    </row>
    <row r="259" spans="1:13" x14ac:dyDescent="0.2">
      <c r="A259" s="735" t="s">
        <v>364</v>
      </c>
      <c r="B259" s="769"/>
      <c r="C259" s="507">
        <f t="shared" ref="C259:M259" si="12">SUM(C256:C258)</f>
        <v>0</v>
      </c>
      <c r="D259" s="507">
        <f t="shared" si="12"/>
        <v>0</v>
      </c>
      <c r="E259" s="512">
        <f t="shared" si="12"/>
        <v>0</v>
      </c>
      <c r="F259" s="513">
        <f t="shared" si="12"/>
        <v>0</v>
      </c>
      <c r="G259" s="512">
        <f t="shared" si="12"/>
        <v>0</v>
      </c>
      <c r="H259" s="333">
        <f t="shared" si="12"/>
        <v>0</v>
      </c>
      <c r="I259" s="513">
        <f t="shared" si="12"/>
        <v>0</v>
      </c>
      <c r="J259" s="512">
        <f t="shared" si="12"/>
        <v>0</v>
      </c>
      <c r="K259" s="513">
        <f t="shared" si="12"/>
        <v>0</v>
      </c>
      <c r="L259" s="514">
        <f t="shared" si="12"/>
        <v>0</v>
      </c>
      <c r="M259" s="513">
        <f t="shared" si="12"/>
        <v>0</v>
      </c>
    </row>
    <row r="260" spans="1:13" x14ac:dyDescent="0.2">
      <c r="A260" s="722" t="s">
        <v>365</v>
      </c>
      <c r="B260" s="764"/>
      <c r="C260" s="507">
        <f>SUM(E260:F260)</f>
        <v>0</v>
      </c>
      <c r="D260" s="508"/>
      <c r="E260" s="509"/>
      <c r="F260" s="510"/>
      <c r="G260" s="509"/>
      <c r="H260" s="445"/>
      <c r="I260" s="510"/>
      <c r="J260" s="509"/>
      <c r="K260" s="510"/>
      <c r="L260" s="511"/>
      <c r="M260" s="510"/>
    </row>
    <row r="261" spans="1:13" x14ac:dyDescent="0.2">
      <c r="A261" s="722" t="s">
        <v>366</v>
      </c>
      <c r="B261" s="764"/>
      <c r="C261" s="507">
        <f>SUM(E261:F261)</f>
        <v>0</v>
      </c>
      <c r="D261" s="508"/>
      <c r="E261" s="509"/>
      <c r="F261" s="510"/>
      <c r="G261" s="509"/>
      <c r="H261" s="445"/>
      <c r="I261" s="510"/>
      <c r="J261" s="509"/>
      <c r="K261" s="510"/>
      <c r="L261" s="511"/>
      <c r="M261" s="510"/>
    </row>
    <row r="262" spans="1:13" ht="14.25" customHeight="1" x14ac:dyDescent="0.2">
      <c r="A262" s="722" t="s">
        <v>367</v>
      </c>
      <c r="B262" s="764"/>
      <c r="C262" s="507">
        <f>SUM(E262:F262)</f>
        <v>0</v>
      </c>
      <c r="D262" s="508"/>
      <c r="E262" s="509"/>
      <c r="F262" s="510"/>
      <c r="G262" s="509"/>
      <c r="H262" s="445"/>
      <c r="I262" s="510"/>
      <c r="J262" s="509"/>
      <c r="K262" s="510"/>
      <c r="L262" s="511"/>
      <c r="M262" s="510"/>
    </row>
    <row r="263" spans="1:13" x14ac:dyDescent="0.2">
      <c r="A263" s="527"/>
      <c r="B263" s="515" t="s">
        <v>368</v>
      </c>
      <c r="C263" s="507">
        <f t="shared" ref="C263:I263" si="13">SUM(C260:C262)</f>
        <v>0</v>
      </c>
      <c r="D263" s="507">
        <f t="shared" si="13"/>
        <v>0</v>
      </c>
      <c r="E263" s="512">
        <f t="shared" si="13"/>
        <v>0</v>
      </c>
      <c r="F263" s="513">
        <f t="shared" si="13"/>
        <v>0</v>
      </c>
      <c r="G263" s="512">
        <f t="shared" si="13"/>
        <v>0</v>
      </c>
      <c r="H263" s="333">
        <f t="shared" si="13"/>
        <v>0</v>
      </c>
      <c r="I263" s="513">
        <f t="shared" si="13"/>
        <v>0</v>
      </c>
      <c r="J263" s="512">
        <f>SUM(J260:J262)</f>
        <v>0</v>
      </c>
      <c r="K263" s="513">
        <f>SUM(K260:K262)</f>
        <v>0</v>
      </c>
      <c r="L263" s="514">
        <f>SUM(L260:L262)</f>
        <v>0</v>
      </c>
      <c r="M263" s="513">
        <f>SUM(M260:M262)</f>
        <v>0</v>
      </c>
    </row>
    <row r="264" spans="1:13" x14ac:dyDescent="0.2">
      <c r="A264" s="722" t="s">
        <v>369</v>
      </c>
      <c r="B264" s="764"/>
      <c r="C264" s="507">
        <f>SUM(E264:F264)</f>
        <v>0</v>
      </c>
      <c r="D264" s="508"/>
      <c r="E264" s="509"/>
      <c r="F264" s="510"/>
      <c r="G264" s="509"/>
      <c r="H264" s="445"/>
      <c r="I264" s="510"/>
      <c r="J264" s="509"/>
      <c r="K264" s="510"/>
      <c r="L264" s="511"/>
      <c r="M264" s="510"/>
    </row>
    <row r="265" spans="1:13" x14ac:dyDescent="0.2">
      <c r="A265" s="731" t="s">
        <v>370</v>
      </c>
      <c r="B265" s="767"/>
      <c r="C265" s="507">
        <f>SUM(E265:F265)</f>
        <v>0</v>
      </c>
      <c r="D265" s="508"/>
      <c r="E265" s="509"/>
      <c r="F265" s="510"/>
      <c r="G265" s="509"/>
      <c r="H265" s="445"/>
      <c r="I265" s="510"/>
      <c r="J265" s="509"/>
      <c r="K265" s="510"/>
      <c r="L265" s="511"/>
      <c r="M265" s="510"/>
    </row>
    <row r="266" spans="1:13" x14ac:dyDescent="0.2">
      <c r="A266" s="722" t="s">
        <v>371</v>
      </c>
      <c r="B266" s="764"/>
      <c r="C266" s="507">
        <f>SUM(E266:F266)</f>
        <v>0</v>
      </c>
      <c r="D266" s="508"/>
      <c r="E266" s="509"/>
      <c r="F266" s="510"/>
      <c r="G266" s="509"/>
      <c r="H266" s="445"/>
      <c r="I266" s="510"/>
      <c r="J266" s="509"/>
      <c r="K266" s="510"/>
      <c r="L266" s="511"/>
      <c r="M266" s="510"/>
    </row>
    <row r="267" spans="1:13" x14ac:dyDescent="0.2">
      <c r="A267" s="527"/>
      <c r="B267" s="515" t="s">
        <v>372</v>
      </c>
      <c r="C267" s="507">
        <f t="shared" ref="C267:M267" si="14">SUM(C264:C266)</f>
        <v>0</v>
      </c>
      <c r="D267" s="507">
        <f t="shared" si="14"/>
        <v>0</v>
      </c>
      <c r="E267" s="512">
        <f t="shared" si="14"/>
        <v>0</v>
      </c>
      <c r="F267" s="513">
        <f t="shared" si="14"/>
        <v>0</v>
      </c>
      <c r="G267" s="512">
        <f t="shared" si="14"/>
        <v>0</v>
      </c>
      <c r="H267" s="333">
        <f t="shared" si="14"/>
        <v>0</v>
      </c>
      <c r="I267" s="513">
        <f t="shared" si="14"/>
        <v>0</v>
      </c>
      <c r="J267" s="512">
        <f t="shared" si="14"/>
        <v>0</v>
      </c>
      <c r="K267" s="513">
        <f t="shared" si="14"/>
        <v>0</v>
      </c>
      <c r="L267" s="514">
        <f t="shared" si="14"/>
        <v>0</v>
      </c>
      <c r="M267" s="513">
        <f t="shared" si="14"/>
        <v>0</v>
      </c>
    </row>
    <row r="268" spans="1:13" x14ac:dyDescent="0.2">
      <c r="A268" s="733" t="s">
        <v>373</v>
      </c>
      <c r="B268" s="768" t="s">
        <v>374</v>
      </c>
      <c r="C268" s="507">
        <f t="shared" ref="C268:C275" si="15">SUM(E268:F268)</f>
        <v>0</v>
      </c>
      <c r="D268" s="508"/>
      <c r="E268" s="509"/>
      <c r="F268" s="510"/>
      <c r="G268" s="509"/>
      <c r="H268" s="445"/>
      <c r="I268" s="510"/>
      <c r="J268" s="509"/>
      <c r="K268" s="510"/>
      <c r="L268" s="511"/>
      <c r="M268" s="510"/>
    </row>
    <row r="269" spans="1:13" x14ac:dyDescent="0.2">
      <c r="A269" s="733" t="s">
        <v>375</v>
      </c>
      <c r="B269" s="768" t="s">
        <v>375</v>
      </c>
      <c r="C269" s="507">
        <f t="shared" si="15"/>
        <v>0</v>
      </c>
      <c r="D269" s="508"/>
      <c r="E269" s="509"/>
      <c r="F269" s="510"/>
      <c r="G269" s="509"/>
      <c r="H269" s="445"/>
      <c r="I269" s="510"/>
      <c r="J269" s="509"/>
      <c r="K269" s="510"/>
      <c r="L269" s="511"/>
      <c r="M269" s="510"/>
    </row>
    <row r="270" spans="1:13" x14ac:dyDescent="0.2">
      <c r="A270" s="733" t="s">
        <v>376</v>
      </c>
      <c r="B270" s="768" t="s">
        <v>376</v>
      </c>
      <c r="C270" s="507">
        <f t="shared" si="15"/>
        <v>0</v>
      </c>
      <c r="D270" s="508"/>
      <c r="E270" s="509"/>
      <c r="F270" s="510"/>
      <c r="G270" s="509"/>
      <c r="H270" s="445"/>
      <c r="I270" s="510"/>
      <c r="J270" s="509"/>
      <c r="K270" s="510"/>
      <c r="L270" s="511"/>
      <c r="M270" s="510"/>
    </row>
    <row r="271" spans="1:13" ht="14.25" customHeight="1" x14ac:dyDescent="0.2">
      <c r="A271" s="737" t="s">
        <v>377</v>
      </c>
      <c r="B271" s="770"/>
      <c r="C271" s="507">
        <f t="shared" si="15"/>
        <v>0</v>
      </c>
      <c r="D271" s="508"/>
      <c r="E271" s="509"/>
      <c r="F271" s="510"/>
      <c r="G271" s="509"/>
      <c r="H271" s="445"/>
      <c r="I271" s="510"/>
      <c r="J271" s="509"/>
      <c r="K271" s="510"/>
      <c r="L271" s="511"/>
      <c r="M271" s="510"/>
    </row>
    <row r="272" spans="1:13" x14ac:dyDescent="0.2">
      <c r="A272" s="737" t="s">
        <v>378</v>
      </c>
      <c r="B272" s="770" t="s">
        <v>378</v>
      </c>
      <c r="C272" s="507">
        <f t="shared" si="15"/>
        <v>0</v>
      </c>
      <c r="D272" s="508"/>
      <c r="E272" s="509"/>
      <c r="F272" s="510"/>
      <c r="G272" s="509"/>
      <c r="H272" s="445"/>
      <c r="I272" s="510"/>
      <c r="J272" s="509"/>
      <c r="K272" s="510"/>
      <c r="L272" s="511"/>
      <c r="M272" s="510"/>
    </row>
    <row r="273" spans="1:13" x14ac:dyDescent="0.2">
      <c r="A273" s="722" t="s">
        <v>379</v>
      </c>
      <c r="B273" s="764"/>
      <c r="C273" s="507">
        <f t="shared" si="15"/>
        <v>0</v>
      </c>
      <c r="D273" s="508"/>
      <c r="E273" s="509"/>
      <c r="F273" s="510"/>
      <c r="G273" s="509"/>
      <c r="H273" s="445"/>
      <c r="I273" s="510"/>
      <c r="J273" s="509"/>
      <c r="K273" s="510"/>
      <c r="L273" s="511"/>
      <c r="M273" s="510"/>
    </row>
    <row r="274" spans="1:13" ht="14.25" customHeight="1" x14ac:dyDescent="0.2">
      <c r="A274" s="737" t="s">
        <v>380</v>
      </c>
      <c r="B274" s="770" t="s">
        <v>380</v>
      </c>
      <c r="C274" s="507">
        <f t="shared" si="15"/>
        <v>0</v>
      </c>
      <c r="D274" s="508"/>
      <c r="E274" s="509"/>
      <c r="F274" s="510"/>
      <c r="G274" s="509"/>
      <c r="H274" s="445"/>
      <c r="I274" s="510"/>
      <c r="J274" s="509"/>
      <c r="K274" s="510"/>
      <c r="L274" s="511"/>
      <c r="M274" s="510"/>
    </row>
    <row r="275" spans="1:13" ht="14.25" customHeight="1" x14ac:dyDescent="0.2">
      <c r="A275" s="737" t="s">
        <v>37</v>
      </c>
      <c r="B275" s="770" t="s">
        <v>37</v>
      </c>
      <c r="C275" s="507">
        <f t="shared" si="15"/>
        <v>0</v>
      </c>
      <c r="D275" s="508"/>
      <c r="E275" s="509"/>
      <c r="F275" s="510"/>
      <c r="G275" s="509"/>
      <c r="H275" s="445"/>
      <c r="I275" s="510"/>
      <c r="J275" s="509"/>
      <c r="K275" s="510"/>
      <c r="L275" s="511"/>
      <c r="M275" s="510"/>
    </row>
    <row r="276" spans="1:13" x14ac:dyDescent="0.2">
      <c r="A276" s="525"/>
      <c r="B276" s="515" t="s">
        <v>381</v>
      </c>
      <c r="C276" s="507">
        <f t="shared" ref="C276:M276" si="16">SUM(C268:C275)</f>
        <v>0</v>
      </c>
      <c r="D276" s="507">
        <f t="shared" si="16"/>
        <v>0</v>
      </c>
      <c r="E276" s="512">
        <f t="shared" si="16"/>
        <v>0</v>
      </c>
      <c r="F276" s="513">
        <f t="shared" si="16"/>
        <v>0</v>
      </c>
      <c r="G276" s="512">
        <f t="shared" si="16"/>
        <v>0</v>
      </c>
      <c r="H276" s="333">
        <f t="shared" si="16"/>
        <v>0</v>
      </c>
      <c r="I276" s="513">
        <f t="shared" si="16"/>
        <v>0</v>
      </c>
      <c r="J276" s="512">
        <f t="shared" si="16"/>
        <v>0</v>
      </c>
      <c r="K276" s="513">
        <f t="shared" si="16"/>
        <v>0</v>
      </c>
      <c r="L276" s="514">
        <f t="shared" si="16"/>
        <v>0</v>
      </c>
      <c r="M276" s="513">
        <f t="shared" si="16"/>
        <v>0</v>
      </c>
    </row>
    <row r="277" spans="1:13" x14ac:dyDescent="0.2">
      <c r="A277" s="731" t="s">
        <v>382</v>
      </c>
      <c r="B277" s="767"/>
      <c r="C277" s="507">
        <f t="shared" ref="C277:C282" si="17">SUM(E277:F277)</f>
        <v>0</v>
      </c>
      <c r="D277" s="508"/>
      <c r="E277" s="509"/>
      <c r="F277" s="510"/>
      <c r="G277" s="509"/>
      <c r="H277" s="445"/>
      <c r="I277" s="510"/>
      <c r="J277" s="509"/>
      <c r="K277" s="510"/>
      <c r="L277" s="511"/>
      <c r="M277" s="510"/>
    </row>
    <row r="278" spans="1:13" x14ac:dyDescent="0.2">
      <c r="A278" s="731" t="s">
        <v>383</v>
      </c>
      <c r="B278" s="767"/>
      <c r="C278" s="507">
        <f t="shared" si="17"/>
        <v>0</v>
      </c>
      <c r="D278" s="508"/>
      <c r="E278" s="509"/>
      <c r="F278" s="510"/>
      <c r="G278" s="509"/>
      <c r="H278" s="445"/>
      <c r="I278" s="510"/>
      <c r="J278" s="509"/>
      <c r="K278" s="510"/>
      <c r="L278" s="511"/>
      <c r="M278" s="510"/>
    </row>
    <row r="279" spans="1:13" x14ac:dyDescent="0.2">
      <c r="A279" s="731" t="s">
        <v>384</v>
      </c>
      <c r="B279" s="767"/>
      <c r="C279" s="507">
        <f t="shared" si="17"/>
        <v>0</v>
      </c>
      <c r="D279" s="508"/>
      <c r="E279" s="509"/>
      <c r="F279" s="510"/>
      <c r="G279" s="509"/>
      <c r="H279" s="445"/>
      <c r="I279" s="510"/>
      <c r="J279" s="509"/>
      <c r="K279" s="510"/>
      <c r="L279" s="511"/>
      <c r="M279" s="510"/>
    </row>
    <row r="280" spans="1:13" x14ac:dyDescent="0.2">
      <c r="A280" s="722" t="s">
        <v>385</v>
      </c>
      <c r="B280" s="764"/>
      <c r="C280" s="507">
        <f t="shared" si="17"/>
        <v>0</v>
      </c>
      <c r="D280" s="508"/>
      <c r="E280" s="509"/>
      <c r="F280" s="510"/>
      <c r="G280" s="509"/>
      <c r="H280" s="445"/>
      <c r="I280" s="510"/>
      <c r="J280" s="509"/>
      <c r="K280" s="510"/>
      <c r="L280" s="511"/>
      <c r="M280" s="510"/>
    </row>
    <row r="281" spans="1:13" ht="14.25" customHeight="1" x14ac:dyDescent="0.2">
      <c r="A281" s="722" t="s">
        <v>386</v>
      </c>
      <c r="B281" s="764"/>
      <c r="C281" s="507">
        <f t="shared" si="17"/>
        <v>0</v>
      </c>
      <c r="D281" s="508"/>
      <c r="E281" s="509"/>
      <c r="F281" s="510"/>
      <c r="G281" s="509"/>
      <c r="H281" s="445"/>
      <c r="I281" s="510"/>
      <c r="J281" s="509"/>
      <c r="K281" s="510"/>
      <c r="L281" s="511"/>
      <c r="M281" s="510"/>
    </row>
    <row r="282" spans="1:13" ht="14.25" customHeight="1" x14ac:dyDescent="0.2">
      <c r="A282" s="722" t="s">
        <v>387</v>
      </c>
      <c r="B282" s="764"/>
      <c r="C282" s="507">
        <f t="shared" si="17"/>
        <v>0</v>
      </c>
      <c r="D282" s="508"/>
      <c r="E282" s="509"/>
      <c r="F282" s="510"/>
      <c r="G282" s="509"/>
      <c r="H282" s="445"/>
      <c r="I282" s="510"/>
      <c r="J282" s="509"/>
      <c r="K282" s="510"/>
      <c r="L282" s="511"/>
      <c r="M282" s="510"/>
    </row>
    <row r="283" spans="1:13" x14ac:dyDescent="0.2">
      <c r="A283" s="525"/>
      <c r="B283" s="515" t="s">
        <v>388</v>
      </c>
      <c r="C283" s="507">
        <f t="shared" ref="C283:M283" si="18">SUM(C277:C282)</f>
        <v>0</v>
      </c>
      <c r="D283" s="507">
        <f t="shared" si="18"/>
        <v>0</v>
      </c>
      <c r="E283" s="512">
        <f t="shared" si="18"/>
        <v>0</v>
      </c>
      <c r="F283" s="513">
        <f t="shared" si="18"/>
        <v>0</v>
      </c>
      <c r="G283" s="512">
        <f t="shared" si="18"/>
        <v>0</v>
      </c>
      <c r="H283" s="333">
        <f t="shared" si="18"/>
        <v>0</v>
      </c>
      <c r="I283" s="513">
        <f t="shared" si="18"/>
        <v>0</v>
      </c>
      <c r="J283" s="512">
        <f t="shared" si="18"/>
        <v>0</v>
      </c>
      <c r="K283" s="513">
        <f t="shared" si="18"/>
        <v>0</v>
      </c>
      <c r="L283" s="514">
        <f t="shared" si="18"/>
        <v>0</v>
      </c>
      <c r="M283" s="513">
        <f t="shared" si="18"/>
        <v>0</v>
      </c>
    </row>
    <row r="284" spans="1:13" x14ac:dyDescent="0.2">
      <c r="A284" s="722" t="s">
        <v>141</v>
      </c>
      <c r="B284" s="764" t="s">
        <v>141</v>
      </c>
      <c r="C284" s="507">
        <f>SUM(E284:F284)</f>
        <v>0</v>
      </c>
      <c r="D284" s="516"/>
      <c r="E284" s="509"/>
      <c r="F284" s="510"/>
      <c r="G284" s="509"/>
      <c r="H284" s="445"/>
      <c r="I284" s="510"/>
      <c r="J284" s="509"/>
      <c r="K284" s="510"/>
      <c r="L284" s="511"/>
      <c r="M284" s="510"/>
    </row>
    <row r="285" spans="1:13" x14ac:dyDescent="0.2">
      <c r="A285" s="722" t="s">
        <v>143</v>
      </c>
      <c r="B285" s="764" t="s">
        <v>143</v>
      </c>
      <c r="C285" s="507">
        <f>SUM(E285:F285)</f>
        <v>0</v>
      </c>
      <c r="D285" s="516"/>
      <c r="E285" s="509"/>
      <c r="F285" s="510"/>
      <c r="G285" s="509"/>
      <c r="H285" s="445"/>
      <c r="I285" s="510"/>
      <c r="J285" s="509"/>
      <c r="K285" s="510"/>
      <c r="L285" s="511"/>
      <c r="M285" s="510"/>
    </row>
    <row r="286" spans="1:13" x14ac:dyDescent="0.2">
      <c r="A286" s="722" t="s">
        <v>282</v>
      </c>
      <c r="B286" s="764"/>
      <c r="C286" s="507">
        <f>SUM(E286:F286)</f>
        <v>0</v>
      </c>
      <c r="D286" s="516"/>
      <c r="E286" s="517"/>
      <c r="F286" s="518"/>
      <c r="G286" s="517"/>
      <c r="H286" s="446"/>
      <c r="I286" s="518"/>
      <c r="J286" s="517"/>
      <c r="K286" s="518"/>
      <c r="L286" s="519"/>
      <c r="M286" s="518"/>
    </row>
    <row r="287" spans="1:13" x14ac:dyDescent="0.2">
      <c r="A287" s="722" t="s">
        <v>283</v>
      </c>
      <c r="B287" s="764"/>
      <c r="C287" s="507">
        <f>SUM(E287:F287)</f>
        <v>0</v>
      </c>
      <c r="D287" s="516"/>
      <c r="E287" s="517"/>
      <c r="F287" s="518"/>
      <c r="G287" s="517"/>
      <c r="H287" s="446"/>
      <c r="I287" s="518"/>
      <c r="J287" s="517"/>
      <c r="K287" s="518"/>
      <c r="L287" s="519"/>
      <c r="M287" s="518"/>
    </row>
    <row r="288" spans="1:13" x14ac:dyDescent="0.2">
      <c r="A288" s="337"/>
      <c r="B288" s="338" t="s">
        <v>389</v>
      </c>
      <c r="C288" s="520">
        <f t="shared" ref="C288:M288" si="19">SUM(C284:C287)</f>
        <v>0</v>
      </c>
      <c r="D288" s="520">
        <f t="shared" si="19"/>
        <v>0</v>
      </c>
      <c r="E288" s="512">
        <f t="shared" si="19"/>
        <v>0</v>
      </c>
      <c r="F288" s="513">
        <f t="shared" si="19"/>
        <v>0</v>
      </c>
      <c r="G288" s="512">
        <f t="shared" si="19"/>
        <v>0</v>
      </c>
      <c r="H288" s="333">
        <f t="shared" si="19"/>
        <v>0</v>
      </c>
      <c r="I288" s="513">
        <f t="shared" si="19"/>
        <v>0</v>
      </c>
      <c r="J288" s="512">
        <f t="shared" si="19"/>
        <v>0</v>
      </c>
      <c r="K288" s="513">
        <f t="shared" si="19"/>
        <v>0</v>
      </c>
      <c r="L288" s="514">
        <f t="shared" si="19"/>
        <v>0</v>
      </c>
      <c r="M288" s="513">
        <f t="shared" si="19"/>
        <v>0</v>
      </c>
    </row>
    <row r="289" spans="1:13" x14ac:dyDescent="0.2">
      <c r="A289" s="339"/>
      <c r="B289" s="340" t="s">
        <v>157</v>
      </c>
      <c r="C289" s="521">
        <f t="shared" ref="C289:M289" si="20">SUM(C255+C259+C263+C267+C276+C283+C288)</f>
        <v>0</v>
      </c>
      <c r="D289" s="521">
        <f t="shared" si="20"/>
        <v>0</v>
      </c>
      <c r="E289" s="521">
        <f t="shared" si="20"/>
        <v>0</v>
      </c>
      <c r="F289" s="521">
        <f t="shared" si="20"/>
        <v>0</v>
      </c>
      <c r="G289" s="521">
        <f t="shared" si="20"/>
        <v>0</v>
      </c>
      <c r="H289" s="521">
        <f t="shared" si="20"/>
        <v>0</v>
      </c>
      <c r="I289" s="521">
        <f t="shared" si="20"/>
        <v>0</v>
      </c>
      <c r="J289" s="521">
        <f t="shared" si="20"/>
        <v>0</v>
      </c>
      <c r="K289" s="521">
        <f t="shared" si="20"/>
        <v>0</v>
      </c>
      <c r="L289" s="522">
        <f t="shared" si="20"/>
        <v>0</v>
      </c>
      <c r="M289" s="521">
        <f t="shared" si="20"/>
        <v>0</v>
      </c>
    </row>
    <row r="290" spans="1:13" x14ac:dyDescent="0.2">
      <c r="A290" s="96" t="s">
        <v>390</v>
      </c>
    </row>
    <row r="291" spans="1:13" ht="14.25" customHeight="1" x14ac:dyDescent="0.2">
      <c r="A291" s="693" t="s">
        <v>391</v>
      </c>
      <c r="B291" s="694"/>
      <c r="C291" s="581" t="s">
        <v>79</v>
      </c>
      <c r="D291" s="747" t="s">
        <v>392</v>
      </c>
      <c r="E291" s="748"/>
      <c r="F291" s="748"/>
      <c r="G291" s="748"/>
      <c r="H291" s="748"/>
      <c r="I291" s="749"/>
      <c r="J291" s="739" t="s">
        <v>176</v>
      </c>
    </row>
    <row r="292" spans="1:13" ht="28.5" x14ac:dyDescent="0.2">
      <c r="A292" s="695"/>
      <c r="B292" s="696"/>
      <c r="C292" s="583"/>
      <c r="D292" s="342" t="s">
        <v>393</v>
      </c>
      <c r="E292" s="343" t="s">
        <v>394</v>
      </c>
      <c r="F292" s="344" t="s">
        <v>395</v>
      </c>
      <c r="G292" s="344" t="s">
        <v>396</v>
      </c>
      <c r="H292" s="344" t="s">
        <v>397</v>
      </c>
      <c r="I292" s="345" t="s">
        <v>398</v>
      </c>
      <c r="J292" s="740"/>
    </row>
    <row r="293" spans="1:13" x14ac:dyDescent="0.2">
      <c r="A293" s="741" t="s">
        <v>399</v>
      </c>
      <c r="B293" s="742"/>
      <c r="C293" s="346">
        <f>SUM(D293:I293)</f>
        <v>0</v>
      </c>
      <c r="D293" s="347"/>
      <c r="E293" s="348"/>
      <c r="F293" s="348"/>
      <c r="G293" s="348"/>
      <c r="H293" s="348"/>
      <c r="I293" s="349"/>
      <c r="J293" s="350"/>
    </row>
    <row r="294" spans="1:13" x14ac:dyDescent="0.2">
      <c r="A294" s="743" t="s">
        <v>400</v>
      </c>
      <c r="B294" s="744"/>
      <c r="C294" s="351">
        <f>SUM(D294:I294)</f>
        <v>0</v>
      </c>
      <c r="D294" s="352"/>
      <c r="E294" s="353"/>
      <c r="F294" s="353"/>
      <c r="G294" s="353"/>
      <c r="H294" s="353"/>
      <c r="I294" s="354"/>
      <c r="J294" s="355"/>
    </row>
    <row r="295" spans="1:13" x14ac:dyDescent="0.2">
      <c r="A295" s="745" t="s">
        <v>401</v>
      </c>
      <c r="B295" s="746"/>
      <c r="C295" s="356">
        <f>SUM(D295:E295)</f>
        <v>0</v>
      </c>
      <c r="D295" s="357"/>
      <c r="E295" s="358"/>
      <c r="F295" s="359"/>
      <c r="G295" s="359"/>
      <c r="H295" s="359"/>
      <c r="I295" s="360"/>
      <c r="J295" s="361"/>
    </row>
  </sheetData>
  <mergeCells count="201">
    <mergeCell ref="J291:J292"/>
    <mergeCell ref="A293:B293"/>
    <mergeCell ref="A294:B294"/>
    <mergeCell ref="A295:B295"/>
    <mergeCell ref="A285:B285"/>
    <mergeCell ref="A286:B286"/>
    <mergeCell ref="A287:B287"/>
    <mergeCell ref="A291:B292"/>
    <mergeCell ref="C291:C292"/>
    <mergeCell ref="D291:I291"/>
    <mergeCell ref="A278:B278"/>
    <mergeCell ref="A279:B279"/>
    <mergeCell ref="A280:B280"/>
    <mergeCell ref="A281:B281"/>
    <mergeCell ref="A282:B282"/>
    <mergeCell ref="A284:B284"/>
    <mergeCell ref="A271:B271"/>
    <mergeCell ref="A272:B272"/>
    <mergeCell ref="A273:B273"/>
    <mergeCell ref="A274:B274"/>
    <mergeCell ref="A275:B275"/>
    <mergeCell ref="A277:B277"/>
    <mergeCell ref="A264:B264"/>
    <mergeCell ref="A265:B265"/>
    <mergeCell ref="A266:B266"/>
    <mergeCell ref="A268:B268"/>
    <mergeCell ref="A269:B269"/>
    <mergeCell ref="A270:B270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6:B256"/>
    <mergeCell ref="A244:A246"/>
    <mergeCell ref="A248:B249"/>
    <mergeCell ref="C248:C249"/>
    <mergeCell ref="D248:D249"/>
    <mergeCell ref="E248:F248"/>
    <mergeCell ref="G248:I248"/>
    <mergeCell ref="A232:B232"/>
    <mergeCell ref="A235:B235"/>
    <mergeCell ref="A236:B236"/>
    <mergeCell ref="A239:A240"/>
    <mergeCell ref="A241:B241"/>
    <mergeCell ref="A243:B243"/>
    <mergeCell ref="A225:B225"/>
    <mergeCell ref="A227:B227"/>
    <mergeCell ref="A228:B228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J211:J212"/>
    <mergeCell ref="K211:K212"/>
    <mergeCell ref="L211:L212"/>
    <mergeCell ref="M211:M212"/>
    <mergeCell ref="O211:O212"/>
    <mergeCell ref="P211:P212"/>
    <mergeCell ref="H210:J210"/>
    <mergeCell ref="K210:M210"/>
    <mergeCell ref="N210:N212"/>
    <mergeCell ref="O210:P210"/>
    <mergeCell ref="Q210:Q212"/>
    <mergeCell ref="D211:D212"/>
    <mergeCell ref="E211:F211"/>
    <mergeCell ref="G211:G212"/>
    <mergeCell ref="H211:H212"/>
    <mergeCell ref="I211:I212"/>
    <mergeCell ref="A207:B207"/>
    <mergeCell ref="A208:B208"/>
    <mergeCell ref="A209:B209"/>
    <mergeCell ref="A210:B212"/>
    <mergeCell ref="C210:C212"/>
    <mergeCell ref="D210:G210"/>
    <mergeCell ref="A201:B201"/>
    <mergeCell ref="A202:A203"/>
    <mergeCell ref="A204:B204"/>
    <mergeCell ref="A205:B206"/>
    <mergeCell ref="C205:C206"/>
    <mergeCell ref="D205:D206"/>
    <mergeCell ref="A198:B199"/>
    <mergeCell ref="C198:C199"/>
    <mergeCell ref="D198:D199"/>
    <mergeCell ref="E198:E199"/>
    <mergeCell ref="F198:F199"/>
    <mergeCell ref="A200:B200"/>
    <mergeCell ref="U173:U175"/>
    <mergeCell ref="V173:V175"/>
    <mergeCell ref="E174:G174"/>
    <mergeCell ref="H174:J174"/>
    <mergeCell ref="A196:B196"/>
    <mergeCell ref="A197:F197"/>
    <mergeCell ref="L173:N174"/>
    <mergeCell ref="O173:O175"/>
    <mergeCell ref="P173:Q174"/>
    <mergeCell ref="R173:R175"/>
    <mergeCell ref="S173:S175"/>
    <mergeCell ref="T173:T175"/>
    <mergeCell ref="Q157:Q159"/>
    <mergeCell ref="R157:R159"/>
    <mergeCell ref="D158:D159"/>
    <mergeCell ref="E158:F158"/>
    <mergeCell ref="G158:G159"/>
    <mergeCell ref="H158:H159"/>
    <mergeCell ref="I158:I159"/>
    <mergeCell ref="A172:B172"/>
    <mergeCell ref="A173:B175"/>
    <mergeCell ref="C173:C175"/>
    <mergeCell ref="D173:D175"/>
    <mergeCell ref="E173:J173"/>
    <mergeCell ref="K173:K175"/>
    <mergeCell ref="K158:K159"/>
    <mergeCell ref="L158:L159"/>
    <mergeCell ref="M158:M159"/>
    <mergeCell ref="A171:B171"/>
    <mergeCell ref="A154:B154"/>
    <mergeCell ref="A155:B155"/>
    <mergeCell ref="A157:B159"/>
    <mergeCell ref="C157:C159"/>
    <mergeCell ref="D157:G157"/>
    <mergeCell ref="H157:J157"/>
    <mergeCell ref="J158:J159"/>
    <mergeCell ref="O148:O149"/>
    <mergeCell ref="P148:P149"/>
    <mergeCell ref="A150:B150"/>
    <mergeCell ref="A151:B151"/>
    <mergeCell ref="A152:B152"/>
    <mergeCell ref="A153:B153"/>
    <mergeCell ref="A147:B149"/>
    <mergeCell ref="C147:C149"/>
    <mergeCell ref="O158:O159"/>
    <mergeCell ref="P158:P159"/>
    <mergeCell ref="O147:P147"/>
    <mergeCell ref="K157:M157"/>
    <mergeCell ref="N157:N159"/>
    <mergeCell ref="O157:P157"/>
    <mergeCell ref="Q147:Q149"/>
    <mergeCell ref="R147:R149"/>
    <mergeCell ref="D148:D149"/>
    <mergeCell ref="E148:F148"/>
    <mergeCell ref="G148:G149"/>
    <mergeCell ref="H148:H149"/>
    <mergeCell ref="I148:I149"/>
    <mergeCell ref="J148:J149"/>
    <mergeCell ref="K148:K149"/>
    <mergeCell ref="D147:G147"/>
    <mergeCell ref="H147:J147"/>
    <mergeCell ref="K147:M147"/>
    <mergeCell ref="N147:N149"/>
    <mergeCell ref="L148:L149"/>
    <mergeCell ref="M148:M149"/>
    <mergeCell ref="A134:B134"/>
    <mergeCell ref="A138:A141"/>
    <mergeCell ref="A144:B144"/>
    <mergeCell ref="A145:B145"/>
    <mergeCell ref="R118:R120"/>
    <mergeCell ref="S118:S120"/>
    <mergeCell ref="D119:D120"/>
    <mergeCell ref="E119:F119"/>
    <mergeCell ref="G119:G120"/>
    <mergeCell ref="H119:H120"/>
    <mergeCell ref="I119:I120"/>
    <mergeCell ref="J119:J120"/>
    <mergeCell ref="K119:K120"/>
    <mergeCell ref="L119:L120"/>
    <mergeCell ref="D118:G118"/>
    <mergeCell ref="H118:J118"/>
    <mergeCell ref="K118:M118"/>
    <mergeCell ref="N118:N120"/>
    <mergeCell ref="O118:P118"/>
    <mergeCell ref="Q118:Q120"/>
    <mergeCell ref="M119:M120"/>
    <mergeCell ref="O119:O120"/>
    <mergeCell ref="P119:P120"/>
    <mergeCell ref="A8:C8"/>
    <mergeCell ref="A57:B57"/>
    <mergeCell ref="A85:B85"/>
    <mergeCell ref="A95:B95"/>
    <mergeCell ref="A100:B100"/>
    <mergeCell ref="A118:B120"/>
    <mergeCell ref="C118:C120"/>
    <mergeCell ref="A121:B121"/>
    <mergeCell ref="A127:A130"/>
  </mergeCells>
  <dataValidations count="1">
    <dataValidation allowBlank="1" showInputMessage="1" showErrorMessage="1" errorTitle="ERROR" error="Por favor ingrese solo Números." sqref="A213:A227 B229:B243 L16:R124 A198:A210 B226 B198:J209 W153:XFD209 S153:V173 R125:R147 E1:XFD15 S16:XFD152 K191:K209 A236:A1048576 E172:K190 E191:J197 B290:J1048576 K210:XFD1048576 C210:J289 B247:B289 L172:Q209 S176:V209 E155:Q171 R160:R209 A1:D197 E16:K154 L125:Q154 R150:R157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opLeftCell="A180" zoomScale="80" zoomScaleNormal="80" workbookViewId="0">
      <selection activeCell="K178" sqref="K178"/>
    </sheetView>
  </sheetViews>
  <sheetFormatPr baseColWidth="10" defaultColWidth="11.42578125" defaultRowHeight="14.25" x14ac:dyDescent="0.2"/>
  <cols>
    <col min="1" max="1" width="59.140625" style="5" customWidth="1"/>
    <col min="2" max="2" width="113.5703125" style="4" bestFit="1" customWidth="1"/>
    <col min="3" max="3" width="24.5703125" style="5" customWidth="1"/>
    <col min="4" max="4" width="20.7109375" style="5" customWidth="1"/>
    <col min="5" max="5" width="22" style="5" customWidth="1"/>
    <col min="6" max="6" width="18.42578125" style="5" customWidth="1"/>
    <col min="7" max="7" width="19.7109375" style="5" customWidth="1"/>
    <col min="8" max="9" width="15.7109375" style="5" customWidth="1"/>
    <col min="10" max="10" width="16.7109375" style="5" customWidth="1"/>
    <col min="11" max="11" width="17" style="5" customWidth="1"/>
    <col min="12" max="12" width="21.42578125" style="5" customWidth="1"/>
    <col min="13" max="13" width="18.28515625" style="5" customWidth="1"/>
    <col min="14" max="15" width="19.42578125" style="5" customWidth="1"/>
    <col min="16" max="16" width="19.7109375" style="5" customWidth="1"/>
    <col min="17" max="17" width="14.7109375" style="5" customWidth="1"/>
    <col min="18" max="18" width="22" style="5" customWidth="1"/>
    <col min="19" max="22" width="22.7109375" style="5" customWidth="1"/>
    <col min="23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x14ac:dyDescent="0.2">
      <c r="A1" s="1" t="s">
        <v>0</v>
      </c>
      <c r="B1" s="2"/>
    </row>
    <row r="2" spans="1:14" s="3" customFormat="1" x14ac:dyDescent="0.2">
      <c r="A2" s="1" t="str">
        <f>CONCATENATE("COMUNA: ",[7]NOMBRE!B2," - ","( ",[7]NOMBRE!C2,[7]NOMBRE!D2,[7]NOMBRE!E2,[7]NOMBRE!F2,[7]NOMBRE!G2," )")</f>
        <v>COMUNA: LINARES - ( 07401 )</v>
      </c>
      <c r="B2" s="2"/>
    </row>
    <row r="3" spans="1:14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</row>
    <row r="4" spans="1:14" x14ac:dyDescent="0.2">
      <c r="A4" s="1" t="str">
        <f>CONCATENATE("MES: ",[7]NOMBRE!B6," - ","( ",[7]NOMBRE!C6,[7]NOMBRE!D6," )")</f>
        <v>MES: JUNIO - ( 06 )</v>
      </c>
    </row>
    <row r="5" spans="1:14" s="3" customFormat="1" x14ac:dyDescent="0.2">
      <c r="A5" s="1" t="str">
        <f>CONCATENATE("AÑO: ",[7]NOMBRE!B7)</f>
        <v>AÑO: 2023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x14ac:dyDescent="0.2">
      <c r="A6" s="1"/>
      <c r="B6" s="6"/>
      <c r="C6" s="7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x14ac:dyDescent="0.2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x14ac:dyDescent="0.2">
      <c r="A8" s="571" t="s">
        <v>2</v>
      </c>
      <c r="B8" s="571"/>
      <c r="C8" s="57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8.25" x14ac:dyDescent="0.2">
      <c r="A9" s="84" t="s">
        <v>402</v>
      </c>
      <c r="B9" s="8" t="s">
        <v>403</v>
      </c>
      <c r="C9" s="563" t="s">
        <v>5</v>
      </c>
      <c r="D9" s="563" t="s">
        <v>6</v>
      </c>
      <c r="E9" s="563" t="s">
        <v>7</v>
      </c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x14ac:dyDescent="0.2">
      <c r="A10" s="447"/>
      <c r="B10" s="448" t="s">
        <v>404</v>
      </c>
      <c r="C10" s="40">
        <f>SUM(C11:C17)</f>
        <v>10726</v>
      </c>
      <c r="D10" s="40">
        <f>SUM(D11:D17)</f>
        <v>10526</v>
      </c>
      <c r="E10" s="449">
        <f>SUM(E11:E17)</f>
        <v>95423800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x14ac:dyDescent="0.2">
      <c r="A11" s="362"/>
      <c r="B11" s="450" t="s">
        <v>9</v>
      </c>
      <c r="C11" s="451">
        <f>[7]B!C56</f>
        <v>0</v>
      </c>
      <c r="D11" s="451">
        <f>[7]B!E56</f>
        <v>0</v>
      </c>
      <c r="E11" s="452">
        <f>[7]B!AL56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">
      <c r="A12" s="362"/>
      <c r="B12" s="363" t="s">
        <v>10</v>
      </c>
      <c r="C12" s="16">
        <f>SUM([7]B!C$6:C$53)</f>
        <v>6926</v>
      </c>
      <c r="D12" s="16">
        <f>SUM([7]B!E$6:E$53)</f>
        <v>6919</v>
      </c>
      <c r="E12" s="17">
        <f>SUM([7]B!AL$6:AL$53)</f>
        <v>62616950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x14ac:dyDescent="0.2">
      <c r="A13" s="362"/>
      <c r="B13" s="363" t="s">
        <v>11</v>
      </c>
      <c r="C13" s="16">
        <f>[7]B!C58</f>
        <v>3619</v>
      </c>
      <c r="D13" s="16">
        <f>[7]B!E58</f>
        <v>3493</v>
      </c>
      <c r="E13" s="17">
        <f>[7]B!AL58</f>
        <v>31611650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28.5" x14ac:dyDescent="0.2">
      <c r="A14" s="362"/>
      <c r="B14" s="363" t="s">
        <v>12</v>
      </c>
      <c r="C14" s="16">
        <f>[7]B!C57</f>
        <v>94</v>
      </c>
      <c r="D14" s="16">
        <f>[7]B!E57</f>
        <v>27</v>
      </c>
      <c r="E14" s="17">
        <f>[7]B!AL57</f>
        <v>453330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">
      <c r="A15" s="362"/>
      <c r="B15" s="363" t="s">
        <v>13</v>
      </c>
      <c r="C15" s="16">
        <f>[7]B!C$121</f>
        <v>84</v>
      </c>
      <c r="D15" s="16">
        <f>[7]B!E$121</f>
        <v>84</v>
      </c>
      <c r="E15" s="17">
        <f>[7]B!AL$121</f>
        <v>632520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x14ac:dyDescent="0.2">
      <c r="A16" s="364"/>
      <c r="B16" s="365" t="s">
        <v>14</v>
      </c>
      <c r="C16" s="16">
        <f>+[7]B!C$128</f>
        <v>0</v>
      </c>
      <c r="D16" s="16">
        <f>+[7]B!E$128</f>
        <v>0</v>
      </c>
      <c r="E16" s="17">
        <f>+[7]B!AL$128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2">
      <c r="A17" s="366" t="s">
        <v>15</v>
      </c>
      <c r="B17" s="367" t="s">
        <v>16</v>
      </c>
      <c r="C17" s="22">
        <f>[7]B!C$1246</f>
        <v>3</v>
      </c>
      <c r="D17" s="22">
        <f>[7]B!E$1246</f>
        <v>3</v>
      </c>
      <c r="E17" s="23">
        <f>[7]B!AL$1246</f>
        <v>109350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x14ac:dyDescent="0.2">
      <c r="A18" s="24"/>
      <c r="B18" s="25" t="s">
        <v>17</v>
      </c>
      <c r="C18" s="26">
        <f>SUM(C19:C29)</f>
        <v>3346</v>
      </c>
      <c r="D18" s="26">
        <f>SUM(D19:D29)</f>
        <v>3338</v>
      </c>
      <c r="E18" s="27">
        <f>SUM(E19:E29)</f>
        <v>6496800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x14ac:dyDescent="0.2">
      <c r="A19" s="368" t="s">
        <v>18</v>
      </c>
      <c r="B19" s="369" t="s">
        <v>19</v>
      </c>
      <c r="C19" s="30">
        <f>+[7]B!C$65</f>
        <v>1069</v>
      </c>
      <c r="D19" s="30">
        <f>+[7]B!E$65</f>
        <v>1069</v>
      </c>
      <c r="E19" s="31">
        <f>+[7]B!AL$65</f>
        <v>1507290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x14ac:dyDescent="0.2">
      <c r="A20" s="362" t="s">
        <v>20</v>
      </c>
      <c r="B20" s="363" t="s">
        <v>21</v>
      </c>
      <c r="C20" s="32">
        <f>+[7]B!C$62</f>
        <v>0</v>
      </c>
      <c r="D20" s="32">
        <f>+[7]B!E$62</f>
        <v>0</v>
      </c>
      <c r="E20" s="33">
        <f>+[7]B!AL$62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x14ac:dyDescent="0.2">
      <c r="A21" s="362" t="s">
        <v>22</v>
      </c>
      <c r="B21" s="363" t="s">
        <v>23</v>
      </c>
      <c r="C21" s="32">
        <f>+[7]B!C$63</f>
        <v>0</v>
      </c>
      <c r="D21" s="32">
        <f>+[7]B!E$63</f>
        <v>0</v>
      </c>
      <c r="E21" s="33">
        <f>+[7]B!AL$63</f>
        <v>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x14ac:dyDescent="0.2">
      <c r="A22" s="362" t="s">
        <v>24</v>
      </c>
      <c r="B22" s="363" t="s">
        <v>25</v>
      </c>
      <c r="C22" s="32">
        <f>+[7]B!C$64</f>
        <v>185</v>
      </c>
      <c r="D22" s="32">
        <f>+[7]B!E$64</f>
        <v>185</v>
      </c>
      <c r="E22" s="33">
        <f>+[7]B!AL$64</f>
        <v>355200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x14ac:dyDescent="0.2">
      <c r="A23" s="362" t="s">
        <v>26</v>
      </c>
      <c r="B23" s="363" t="s">
        <v>27</v>
      </c>
      <c r="C23" s="32">
        <f>+[7]B!C$66</f>
        <v>751</v>
      </c>
      <c r="D23" s="32">
        <f>+[7]B!E$66</f>
        <v>743</v>
      </c>
      <c r="E23" s="33">
        <f>+[7]B!AL$66</f>
        <v>1047630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x14ac:dyDescent="0.2">
      <c r="A24" s="362" t="s">
        <v>28</v>
      </c>
      <c r="B24" s="363" t="s">
        <v>29</v>
      </c>
      <c r="C24" s="32">
        <f>+[7]B!C$67</f>
        <v>555</v>
      </c>
      <c r="D24" s="32">
        <f>+[7]B!E$67</f>
        <v>555</v>
      </c>
      <c r="E24" s="33">
        <f>+[7]B!AL$67</f>
        <v>782550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x14ac:dyDescent="0.2">
      <c r="A25" s="362" t="s">
        <v>30</v>
      </c>
      <c r="B25" s="363" t="s">
        <v>31</v>
      </c>
      <c r="C25" s="32">
        <f>+[7]B!C$1242</f>
        <v>316</v>
      </c>
      <c r="D25" s="32">
        <f>+[7]B!E$1242</f>
        <v>316</v>
      </c>
      <c r="E25" s="33">
        <f>+[7]B!AL$1242</f>
        <v>1090200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x14ac:dyDescent="0.2">
      <c r="A26" s="362" t="s">
        <v>32</v>
      </c>
      <c r="B26" s="363" t="s">
        <v>33</v>
      </c>
      <c r="C26" s="32">
        <f>+[7]B!C$1243</f>
        <v>461</v>
      </c>
      <c r="D26" s="32">
        <f>+[7]B!E$1243</f>
        <v>461</v>
      </c>
      <c r="E26" s="33">
        <f>+[7]B!AL$1243</f>
        <v>1590450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x14ac:dyDescent="0.2">
      <c r="A27" s="362" t="s">
        <v>34</v>
      </c>
      <c r="B27" s="363" t="s">
        <v>35</v>
      </c>
      <c r="C27" s="32">
        <f>+[7]B!C$1244</f>
        <v>9</v>
      </c>
      <c r="D27" s="32">
        <f>+[7]B!E$1244</f>
        <v>9</v>
      </c>
      <c r="E27" s="33">
        <f>+[7]B!AL$1244</f>
        <v>123480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x14ac:dyDescent="0.2">
      <c r="A28" s="362" t="s">
        <v>36</v>
      </c>
      <c r="B28" s="363" t="s">
        <v>37</v>
      </c>
      <c r="C28" s="32">
        <f>+[7]B!C$1245</f>
        <v>0</v>
      </c>
      <c r="D28" s="32">
        <f>+[7]B!E$1245</f>
        <v>0</v>
      </c>
      <c r="E28" s="33">
        <f>+[7]B!AL$1245</f>
        <v>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x14ac:dyDescent="0.2">
      <c r="A29" s="362"/>
      <c r="B29" s="363" t="s">
        <v>38</v>
      </c>
      <c r="C29" s="16">
        <f>+[7]B!C$123</f>
        <v>0</v>
      </c>
      <c r="D29" s="16">
        <f>+[7]B!E$123</f>
        <v>0</v>
      </c>
      <c r="E29" s="17">
        <f>+[7]B!AL$123</f>
        <v>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x14ac:dyDescent="0.2">
      <c r="A30" s="370"/>
      <c r="B30" s="371" t="s">
        <v>39</v>
      </c>
      <c r="C30" s="36">
        <f>SUM(C31:C32)</f>
        <v>819</v>
      </c>
      <c r="D30" s="37"/>
      <c r="E30" s="38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x14ac:dyDescent="0.2">
      <c r="A31" s="39"/>
      <c r="B31" s="363" t="s">
        <v>40</v>
      </c>
      <c r="C31" s="32">
        <f>+[7]B!C$69</f>
        <v>444</v>
      </c>
      <c r="D31" s="37"/>
      <c r="E31" s="38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x14ac:dyDescent="0.2">
      <c r="A32" s="39"/>
      <c r="B32" s="363" t="s">
        <v>41</v>
      </c>
      <c r="C32" s="32">
        <f>+[7]B!C$70</f>
        <v>375</v>
      </c>
      <c r="D32" s="37"/>
      <c r="E32" s="38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x14ac:dyDescent="0.2">
      <c r="A33" s="24"/>
      <c r="B33" s="25" t="s">
        <v>405</v>
      </c>
      <c r="C33" s="26">
        <f>SUM(C34:C35)</f>
        <v>0</v>
      </c>
      <c r="D33" s="40">
        <f>SUM(D34:D35)</f>
        <v>0</v>
      </c>
      <c r="E33" s="41">
        <f>SUM(E34:E35)</f>
        <v>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x14ac:dyDescent="0.2">
      <c r="A34" s="372" t="s">
        <v>43</v>
      </c>
      <c r="B34" s="369" t="s">
        <v>44</v>
      </c>
      <c r="C34" s="43">
        <f>+[7]B!C$1247</f>
        <v>0</v>
      </c>
      <c r="D34" s="43">
        <f>[7]B!$E$1247</f>
        <v>0</v>
      </c>
      <c r="E34" s="44">
        <f>[7]B!$AL$1247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x14ac:dyDescent="0.2">
      <c r="A35" s="362" t="s">
        <v>45</v>
      </c>
      <c r="B35" s="363" t="s">
        <v>46</v>
      </c>
      <c r="C35" s="16">
        <f>+[7]B!C$1248</f>
        <v>0</v>
      </c>
      <c r="D35" s="16">
        <f>[7]B!$E$1248</f>
        <v>0</v>
      </c>
      <c r="E35" s="45">
        <f>[7]B!$AL$1248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x14ac:dyDescent="0.2">
      <c r="A36" s="370"/>
      <c r="B36" s="373" t="s">
        <v>47</v>
      </c>
      <c r="C36" s="47">
        <f>C$37</f>
        <v>0</v>
      </c>
      <c r="D36" s="37"/>
      <c r="E36" s="48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4.25" customHeight="1" x14ac:dyDescent="0.2">
      <c r="A37" s="362" t="s">
        <v>48</v>
      </c>
      <c r="B37" s="367" t="s">
        <v>49</v>
      </c>
      <c r="C37" s="49">
        <f>+[7]B!C$1256</f>
        <v>0</v>
      </c>
      <c r="D37" s="37"/>
      <c r="E37" s="48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x14ac:dyDescent="0.2">
      <c r="A38" s="50"/>
      <c r="B38" s="25" t="s">
        <v>50</v>
      </c>
      <c r="C38" s="26">
        <f>SUM(C39:C44)</f>
        <v>465</v>
      </c>
      <c r="D38" s="26">
        <f>SUM(D39:D44)</f>
        <v>465</v>
      </c>
      <c r="E38" s="27">
        <f>SUM(E39:E44)</f>
        <v>1198230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x14ac:dyDescent="0.2">
      <c r="A39" s="372" t="s">
        <v>51</v>
      </c>
      <c r="B39" s="369" t="s">
        <v>52</v>
      </c>
      <c r="C39" s="51">
        <f>[7]B!C130</f>
        <v>39</v>
      </c>
      <c r="D39" s="51">
        <f>[7]B!E130</f>
        <v>39</v>
      </c>
      <c r="E39" s="51">
        <f>[7]B!AL130</f>
        <v>180960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x14ac:dyDescent="0.2">
      <c r="A40" s="374" t="s">
        <v>53</v>
      </c>
      <c r="B40" s="363" t="s">
        <v>54</v>
      </c>
      <c r="C40" s="17">
        <f>[7]B!C133</f>
        <v>131</v>
      </c>
      <c r="D40" s="17">
        <f>[7]B!E133</f>
        <v>131</v>
      </c>
      <c r="E40" s="17">
        <f>[7]B!AL133</f>
        <v>334050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2">
      <c r="A41" s="362" t="s">
        <v>55</v>
      </c>
      <c r="B41" s="363" t="s">
        <v>56</v>
      </c>
      <c r="C41" s="17">
        <f>[7]B!C131</f>
        <v>0</v>
      </c>
      <c r="D41" s="17">
        <f>[7]B!E131</f>
        <v>0</v>
      </c>
      <c r="E41" s="17">
        <f>[7]B!AL131</f>
        <v>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x14ac:dyDescent="0.2">
      <c r="A42" s="362" t="s">
        <v>57</v>
      </c>
      <c r="B42" s="363" t="s">
        <v>58</v>
      </c>
      <c r="C42" s="17">
        <f>[7]B!C132</f>
        <v>39</v>
      </c>
      <c r="D42" s="17">
        <f>[7]B!E132</f>
        <v>39</v>
      </c>
      <c r="E42" s="17">
        <f>[7]B!AL132</f>
        <v>30420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x14ac:dyDescent="0.2">
      <c r="A43" s="375" t="s">
        <v>59</v>
      </c>
      <c r="B43" s="363" t="s">
        <v>60</v>
      </c>
      <c r="C43" s="17">
        <f>[7]B!C134</f>
        <v>195</v>
      </c>
      <c r="D43" s="17">
        <f>[7]B!E134</f>
        <v>195</v>
      </c>
      <c r="E43" s="17">
        <f>[7]B!AL134</f>
        <v>497250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x14ac:dyDescent="0.2">
      <c r="A44" s="375" t="s">
        <v>61</v>
      </c>
      <c r="B44" s="363" t="s">
        <v>62</v>
      </c>
      <c r="C44" s="17">
        <f>[7]B!C135</f>
        <v>61</v>
      </c>
      <c r="D44" s="17">
        <f>[7]B!E135</f>
        <v>61</v>
      </c>
      <c r="E44" s="17">
        <f>[7]B!AL135</f>
        <v>155550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x14ac:dyDescent="0.2">
      <c r="A45" s="376"/>
      <c r="B45" s="373" t="s">
        <v>406</v>
      </c>
      <c r="C45" s="55">
        <f>C46</f>
        <v>924</v>
      </c>
      <c r="D45" s="56"/>
      <c r="E45" s="38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x14ac:dyDescent="0.2">
      <c r="A46" s="366"/>
      <c r="B46" s="367" t="s">
        <v>64</v>
      </c>
      <c r="C46" s="57">
        <f>[7]B!C137</f>
        <v>924</v>
      </c>
      <c r="D46" s="56"/>
      <c r="E46" s="38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x14ac:dyDescent="0.2">
      <c r="A47" s="50"/>
      <c r="B47" s="25" t="s">
        <v>65</v>
      </c>
      <c r="C47" s="27">
        <f>SUM(C48:C52)</f>
        <v>431</v>
      </c>
      <c r="D47" s="27">
        <f>SUM(D48:D52)</f>
        <v>431</v>
      </c>
      <c r="E47" s="27">
        <f>SUM(E48:E52)</f>
        <v>610350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x14ac:dyDescent="0.2">
      <c r="A48" s="368" t="s">
        <v>66</v>
      </c>
      <c r="B48" s="369" t="s">
        <v>67</v>
      </c>
      <c r="C48" s="17">
        <f>[7]B!C143</f>
        <v>50</v>
      </c>
      <c r="D48" s="17">
        <f>[7]B!E143</f>
        <v>50</v>
      </c>
      <c r="E48" s="51">
        <f>[7]B!AL143</f>
        <v>110500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x14ac:dyDescent="0.2">
      <c r="A49" s="362" t="s">
        <v>68</v>
      </c>
      <c r="B49" s="363" t="s">
        <v>69</v>
      </c>
      <c r="C49" s="17">
        <f>[7]B!C141</f>
        <v>17</v>
      </c>
      <c r="D49" s="17">
        <f>[7]B!E141</f>
        <v>17</v>
      </c>
      <c r="E49" s="17">
        <f>[7]B!AL141</f>
        <v>37570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x14ac:dyDescent="0.2">
      <c r="A50" s="362" t="s">
        <v>70</v>
      </c>
      <c r="B50" s="363" t="s">
        <v>71</v>
      </c>
      <c r="C50" s="17">
        <f>[7]B!C142</f>
        <v>364</v>
      </c>
      <c r="D50" s="17">
        <f>[7]B!E142</f>
        <v>364</v>
      </c>
      <c r="E50" s="17">
        <f>[7]B!AL142</f>
        <v>462280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x14ac:dyDescent="0.2">
      <c r="A51" s="377" t="s">
        <v>72</v>
      </c>
      <c r="B51" s="363" t="s">
        <v>73</v>
      </c>
      <c r="C51" s="17">
        <f>[7]B!C144</f>
        <v>0</v>
      </c>
      <c r="D51" s="17">
        <f>[7]B!E144</f>
        <v>0</v>
      </c>
      <c r="E51" s="17">
        <f>[7]B!AL144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x14ac:dyDescent="0.2">
      <c r="A52" s="377" t="s">
        <v>74</v>
      </c>
      <c r="B52" s="363" t="s">
        <v>75</v>
      </c>
      <c r="C52" s="17">
        <f>[7]B!C145</f>
        <v>0</v>
      </c>
      <c r="D52" s="17">
        <f>[7]B!E145</f>
        <v>0</v>
      </c>
      <c r="E52" s="17">
        <f>[7]B!AL145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x14ac:dyDescent="0.2">
      <c r="A53" s="370"/>
      <c r="B53" s="371" t="s">
        <v>76</v>
      </c>
      <c r="C53" s="59">
        <f>SUM(C54:C55)</f>
        <v>943</v>
      </c>
      <c r="D53" s="56"/>
      <c r="E53" s="60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x14ac:dyDescent="0.2">
      <c r="A54" s="39"/>
      <c r="B54" s="363" t="s">
        <v>77</v>
      </c>
      <c r="C54" s="17">
        <f>[7]B!C147</f>
        <v>943</v>
      </c>
      <c r="D54" s="56"/>
      <c r="E54" s="6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x14ac:dyDescent="0.2">
      <c r="A55" s="61"/>
      <c r="B55" s="367" t="s">
        <v>407</v>
      </c>
      <c r="C55" s="57">
        <f>[7]B!C148</f>
        <v>0</v>
      </c>
      <c r="D55" s="62"/>
      <c r="E55" s="63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x14ac:dyDescent="0.2">
      <c r="A56" s="64"/>
      <c r="B56" s="8" t="s">
        <v>79</v>
      </c>
      <c r="C56" s="27">
        <f>C10+C18+C33+C38+C47+C30+C36+C45+C53</f>
        <v>17654</v>
      </c>
      <c r="D56" s="27">
        <f>D10+D18+D33+D38+D47</f>
        <v>14760</v>
      </c>
      <c r="E56" s="79">
        <f>E10+E18+E33+E38+E47</f>
        <v>103729180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x14ac:dyDescent="0.2">
      <c r="A57" s="572" t="s">
        <v>80</v>
      </c>
      <c r="B57" s="573"/>
      <c r="C57" s="66"/>
      <c r="D57" s="66"/>
      <c r="E57" s="67"/>
      <c r="F57" s="7"/>
      <c r="G57" s="7"/>
      <c r="H57" s="7"/>
      <c r="I57" s="7"/>
      <c r="J57" s="7"/>
      <c r="K57" s="7"/>
      <c r="L57" s="7"/>
    </row>
    <row r="58" spans="1:14" s="3" customFormat="1" ht="38.25" x14ac:dyDescent="0.2">
      <c r="A58" s="8" t="s">
        <v>3</v>
      </c>
      <c r="B58" s="8" t="s">
        <v>4</v>
      </c>
      <c r="C58" s="563" t="s">
        <v>5</v>
      </c>
      <c r="D58" s="563" t="s">
        <v>6</v>
      </c>
      <c r="E58" s="563" t="s">
        <v>7</v>
      </c>
      <c r="F58" s="7"/>
      <c r="G58" s="7"/>
      <c r="H58" s="7"/>
      <c r="I58" s="7"/>
      <c r="J58" s="7"/>
      <c r="K58" s="7"/>
      <c r="L58" s="7"/>
    </row>
    <row r="59" spans="1:14" s="3" customFormat="1" x14ac:dyDescent="0.2">
      <c r="A59" s="8"/>
      <c r="B59" s="378" t="s">
        <v>408</v>
      </c>
      <c r="C59" s="26"/>
      <c r="D59" s="26"/>
      <c r="E59" s="70"/>
      <c r="F59" s="7"/>
      <c r="G59" s="7"/>
      <c r="H59" s="7"/>
      <c r="I59" s="7"/>
      <c r="J59" s="7"/>
      <c r="K59" s="7"/>
      <c r="L59" s="7"/>
    </row>
    <row r="60" spans="1:14" s="3" customFormat="1" x14ac:dyDescent="0.2">
      <c r="A60" s="379" t="s">
        <v>82</v>
      </c>
      <c r="B60" s="72" t="s">
        <v>83</v>
      </c>
      <c r="C60" s="73">
        <f>[7]B!C$201</f>
        <v>1077</v>
      </c>
      <c r="D60" s="73">
        <f>[7]B!E201</f>
        <v>1072</v>
      </c>
      <c r="E60" s="45">
        <f>[7]B!$AL$201</f>
        <v>43276640</v>
      </c>
      <c r="F60" s="7"/>
      <c r="G60" s="7"/>
      <c r="H60" s="7"/>
      <c r="I60" s="7"/>
      <c r="J60" s="7"/>
      <c r="K60" s="7"/>
      <c r="L60" s="7"/>
    </row>
    <row r="61" spans="1:14" s="3" customFormat="1" x14ac:dyDescent="0.2">
      <c r="A61" s="379" t="s">
        <v>84</v>
      </c>
      <c r="B61" s="72" t="s">
        <v>85</v>
      </c>
      <c r="C61" s="73">
        <f>[7]B!C$202</f>
        <v>2105</v>
      </c>
      <c r="D61" s="73">
        <f>[7]B!E202</f>
        <v>2103</v>
      </c>
      <c r="E61" s="45">
        <f>[7]B!$AL$202</f>
        <v>95581350</v>
      </c>
      <c r="F61" s="7"/>
      <c r="G61" s="7"/>
      <c r="H61" s="7"/>
      <c r="I61" s="7"/>
      <c r="J61" s="7"/>
      <c r="K61" s="7"/>
      <c r="L61" s="7"/>
    </row>
    <row r="62" spans="1:14" s="3" customFormat="1" x14ac:dyDescent="0.2">
      <c r="A62" s="379" t="s">
        <v>86</v>
      </c>
      <c r="B62" s="72" t="s">
        <v>87</v>
      </c>
      <c r="C62" s="73">
        <f>[7]B!C$203</f>
        <v>347</v>
      </c>
      <c r="D62" s="73">
        <f>[7]B!E203</f>
        <v>342</v>
      </c>
      <c r="E62" s="45">
        <f>[7]B!$AL$203</f>
        <v>28905840</v>
      </c>
      <c r="F62" s="7"/>
      <c r="G62" s="7"/>
      <c r="H62" s="7"/>
      <c r="I62" s="7"/>
      <c r="J62" s="7"/>
      <c r="K62" s="7"/>
      <c r="L62" s="7"/>
    </row>
    <row r="63" spans="1:14" s="3" customFormat="1" x14ac:dyDescent="0.2">
      <c r="A63" s="379" t="s">
        <v>88</v>
      </c>
      <c r="B63" s="72" t="s">
        <v>89</v>
      </c>
      <c r="C63" s="73">
        <f>[7]B!C$204</f>
        <v>408</v>
      </c>
      <c r="D63" s="73">
        <f>[7]B!E204</f>
        <v>407</v>
      </c>
      <c r="E63" s="45">
        <f>[7]B!$AL$204</f>
        <v>34399640</v>
      </c>
      <c r="F63" s="7"/>
      <c r="G63" s="7"/>
      <c r="H63" s="7"/>
      <c r="I63" s="7"/>
      <c r="J63" s="7"/>
      <c r="K63" s="7"/>
      <c r="L63" s="7"/>
    </row>
    <row r="64" spans="1:14" s="3" customFormat="1" x14ac:dyDescent="0.2">
      <c r="A64" s="379" t="s">
        <v>90</v>
      </c>
      <c r="B64" s="72" t="s">
        <v>91</v>
      </c>
      <c r="C64" s="73">
        <f>[7]B!C$205</f>
        <v>0</v>
      </c>
      <c r="D64" s="73">
        <f>[7]B!E205</f>
        <v>0</v>
      </c>
      <c r="E64" s="45">
        <f>[7]B!$AL$205</f>
        <v>0</v>
      </c>
      <c r="F64" s="7"/>
      <c r="G64" s="7"/>
      <c r="H64" s="7"/>
      <c r="I64" s="7"/>
      <c r="J64" s="7"/>
      <c r="K64" s="7"/>
      <c r="L64" s="7"/>
    </row>
    <row r="65" spans="1:12" s="3" customFormat="1" x14ac:dyDescent="0.2">
      <c r="A65" s="379" t="s">
        <v>92</v>
      </c>
      <c r="B65" s="72" t="s">
        <v>93</v>
      </c>
      <c r="C65" s="73">
        <f>[7]B!C$206</f>
        <v>838</v>
      </c>
      <c r="D65" s="73">
        <f>[7]B!E206</f>
        <v>834</v>
      </c>
      <c r="E65" s="45">
        <f>[7]B!$AL$206</f>
        <v>145924980</v>
      </c>
      <c r="F65" s="7"/>
      <c r="G65" s="7"/>
      <c r="H65" s="7"/>
      <c r="I65" s="7"/>
      <c r="J65" s="7"/>
      <c r="K65" s="7"/>
      <c r="L65" s="7"/>
    </row>
    <row r="66" spans="1:12" s="3" customFormat="1" x14ac:dyDescent="0.2">
      <c r="A66" s="379" t="s">
        <v>94</v>
      </c>
      <c r="B66" s="72" t="s">
        <v>95</v>
      </c>
      <c r="C66" s="73">
        <f>[7]B!C$207</f>
        <v>11</v>
      </c>
      <c r="D66" s="73">
        <f>[7]B!E207</f>
        <v>11</v>
      </c>
      <c r="E66" s="45">
        <f>[7]B!$AL$207</f>
        <v>1924670</v>
      </c>
      <c r="F66" s="7"/>
      <c r="G66" s="7"/>
      <c r="H66" s="7"/>
      <c r="I66" s="7"/>
      <c r="J66" s="7"/>
      <c r="K66" s="7"/>
      <c r="L66" s="7"/>
    </row>
    <row r="67" spans="1:12" s="3" customFormat="1" x14ac:dyDescent="0.2">
      <c r="A67" s="379" t="s">
        <v>96</v>
      </c>
      <c r="B67" s="72" t="s">
        <v>97</v>
      </c>
      <c r="C67" s="73">
        <f>[7]B!C$208</f>
        <v>0</v>
      </c>
      <c r="D67" s="73">
        <f>[7]B!E208</f>
        <v>0</v>
      </c>
      <c r="E67" s="45">
        <f>[7]B!$AL$208</f>
        <v>0</v>
      </c>
      <c r="F67" s="7"/>
      <c r="G67" s="7"/>
      <c r="H67" s="7"/>
      <c r="I67" s="7"/>
      <c r="J67" s="7"/>
      <c r="K67" s="7"/>
      <c r="L67" s="7"/>
    </row>
    <row r="68" spans="1:12" s="3" customFormat="1" x14ac:dyDescent="0.2">
      <c r="A68" s="379" t="s">
        <v>98</v>
      </c>
      <c r="B68" s="72" t="s">
        <v>99</v>
      </c>
      <c r="C68" s="73">
        <f>[7]B!C$209</f>
        <v>380</v>
      </c>
      <c r="D68" s="73">
        <f>[7]B!E209</f>
        <v>376</v>
      </c>
      <c r="E68" s="45">
        <f>[7]B!$AL$209</f>
        <v>15197920</v>
      </c>
      <c r="F68" s="7"/>
      <c r="G68" s="7"/>
      <c r="H68" s="7"/>
      <c r="I68" s="7"/>
      <c r="J68" s="7"/>
      <c r="K68" s="7"/>
      <c r="L68" s="7"/>
    </row>
    <row r="69" spans="1:12" s="3" customFormat="1" x14ac:dyDescent="0.2">
      <c r="A69" s="379" t="s">
        <v>100</v>
      </c>
      <c r="B69" s="72" t="s">
        <v>101</v>
      </c>
      <c r="C69" s="73">
        <f>[7]B!C$210</f>
        <v>219</v>
      </c>
      <c r="D69" s="73">
        <f>[7]B!E210</f>
        <v>219</v>
      </c>
      <c r="E69" s="45">
        <f>[7]B!$AL$210</f>
        <v>1787040</v>
      </c>
      <c r="F69" s="7"/>
      <c r="G69" s="7"/>
      <c r="H69" s="7"/>
      <c r="I69" s="7"/>
      <c r="J69" s="7"/>
      <c r="K69" s="7"/>
      <c r="L69" s="7"/>
    </row>
    <row r="70" spans="1:12" s="3" customFormat="1" x14ac:dyDescent="0.2">
      <c r="A70" s="379" t="s">
        <v>102</v>
      </c>
      <c r="B70" s="72" t="s">
        <v>103</v>
      </c>
      <c r="C70" s="73">
        <f>[7]B!C$211</f>
        <v>120</v>
      </c>
      <c r="D70" s="73">
        <f>[7]B!E211</f>
        <v>120</v>
      </c>
      <c r="E70" s="45">
        <f>[7]B!$AL$211</f>
        <v>9099600</v>
      </c>
      <c r="F70" s="7"/>
      <c r="G70" s="7"/>
      <c r="H70" s="7"/>
      <c r="I70" s="7"/>
      <c r="J70" s="7"/>
      <c r="K70" s="7"/>
      <c r="L70" s="7"/>
    </row>
    <row r="71" spans="1:12" s="3" customFormat="1" x14ac:dyDescent="0.2">
      <c r="A71" s="379" t="s">
        <v>104</v>
      </c>
      <c r="B71" s="72" t="s">
        <v>105</v>
      </c>
      <c r="C71" s="73">
        <f>[7]B!C$212</f>
        <v>0</v>
      </c>
      <c r="D71" s="73">
        <f>[7]B!E212</f>
        <v>0</v>
      </c>
      <c r="E71" s="45">
        <f>[7]B!$AL$212</f>
        <v>0</v>
      </c>
      <c r="F71" s="7"/>
      <c r="G71" s="7"/>
      <c r="H71" s="7"/>
      <c r="I71" s="7"/>
      <c r="J71" s="7"/>
      <c r="K71" s="7"/>
      <c r="L71" s="7"/>
    </row>
    <row r="72" spans="1:12" s="3" customFormat="1" x14ac:dyDescent="0.2">
      <c r="A72" s="379" t="s">
        <v>106</v>
      </c>
      <c r="B72" s="72" t="s">
        <v>107</v>
      </c>
      <c r="C72" s="73">
        <f>[7]B!C$213</f>
        <v>0</v>
      </c>
      <c r="D72" s="73">
        <f>[7]B!E213</f>
        <v>0</v>
      </c>
      <c r="E72" s="45">
        <f>[7]B!$AL$213</f>
        <v>0</v>
      </c>
      <c r="F72" s="7"/>
      <c r="G72" s="7"/>
      <c r="H72" s="7"/>
      <c r="I72" s="7"/>
      <c r="J72" s="7"/>
      <c r="K72" s="7"/>
      <c r="L72" s="7"/>
    </row>
    <row r="73" spans="1:12" s="3" customFormat="1" x14ac:dyDescent="0.2">
      <c r="A73" s="379" t="s">
        <v>108</v>
      </c>
      <c r="B73" s="72" t="s">
        <v>109</v>
      </c>
      <c r="C73" s="73">
        <f>[7]B!C$214</f>
        <v>0</v>
      </c>
      <c r="D73" s="73">
        <f>[7]B!E214</f>
        <v>0</v>
      </c>
      <c r="E73" s="45">
        <f>[7]B!$AL$214</f>
        <v>0</v>
      </c>
      <c r="F73" s="7"/>
      <c r="G73" s="7"/>
      <c r="H73" s="7"/>
      <c r="I73" s="7"/>
      <c r="J73" s="7"/>
      <c r="K73" s="7"/>
      <c r="L73" s="7"/>
    </row>
    <row r="74" spans="1:12" s="3" customFormat="1" x14ac:dyDescent="0.2">
      <c r="A74" s="379" t="s">
        <v>110</v>
      </c>
      <c r="B74" s="72" t="s">
        <v>111</v>
      </c>
      <c r="C74" s="73">
        <f>[7]B!C$215</f>
        <v>254</v>
      </c>
      <c r="D74" s="73">
        <f>[7]B!E215</f>
        <v>254</v>
      </c>
      <c r="E74" s="45">
        <f>[7]B!$AL$215</f>
        <v>15313660</v>
      </c>
      <c r="F74" s="7"/>
      <c r="G74" s="7"/>
      <c r="H74" s="7"/>
      <c r="I74" s="7"/>
      <c r="J74" s="7"/>
      <c r="K74" s="7"/>
      <c r="L74" s="7"/>
    </row>
    <row r="75" spans="1:12" s="3" customFormat="1" x14ac:dyDescent="0.2">
      <c r="A75" s="380" t="s">
        <v>112</v>
      </c>
      <c r="B75" s="75" t="s">
        <v>113</v>
      </c>
      <c r="C75" s="73">
        <f>[7]B!C$216</f>
        <v>477</v>
      </c>
      <c r="D75" s="73">
        <f>[7]B!E216</f>
        <v>477</v>
      </c>
      <c r="E75" s="45">
        <f>[7]B!$AL$216</f>
        <v>47900340</v>
      </c>
      <c r="F75" s="7"/>
      <c r="G75" s="7"/>
      <c r="H75" s="7"/>
      <c r="I75" s="7"/>
      <c r="J75" s="7"/>
      <c r="K75" s="7"/>
      <c r="L75" s="7"/>
    </row>
    <row r="76" spans="1:12" s="3" customFormat="1" x14ac:dyDescent="0.2">
      <c r="A76" s="381"/>
      <c r="B76" s="77" t="s">
        <v>79</v>
      </c>
      <c r="C76" s="78">
        <f>SUM(C60:C75)</f>
        <v>6236</v>
      </c>
      <c r="D76" s="78">
        <f>SUM(D60:D75)</f>
        <v>6215</v>
      </c>
      <c r="E76" s="79">
        <f>SUM(E60:E75)</f>
        <v>439311680</v>
      </c>
      <c r="F76" s="7"/>
      <c r="G76" s="7"/>
      <c r="H76" s="7"/>
      <c r="I76" s="7"/>
      <c r="J76" s="7"/>
      <c r="K76" s="7"/>
      <c r="L76" s="7"/>
    </row>
    <row r="77" spans="1:12" s="3" customFormat="1" x14ac:dyDescent="0.2">
      <c r="A77" s="80" t="s">
        <v>114</v>
      </c>
      <c r="B77" s="81"/>
      <c r="C77" s="82"/>
      <c r="D77" s="82"/>
      <c r="E77" s="83"/>
      <c r="F77" s="7"/>
      <c r="G77" s="7"/>
      <c r="H77" s="7"/>
      <c r="I77" s="7"/>
      <c r="J77" s="7"/>
      <c r="K77" s="7"/>
      <c r="L77" s="7"/>
    </row>
    <row r="78" spans="1:12" s="3" customFormat="1" ht="38.25" x14ac:dyDescent="0.2">
      <c r="A78" s="8" t="s">
        <v>3</v>
      </c>
      <c r="B78" s="84" t="s">
        <v>115</v>
      </c>
      <c r="C78" s="563" t="s">
        <v>5</v>
      </c>
      <c r="D78" s="85" t="s">
        <v>6</v>
      </c>
      <c r="E78" s="563" t="s">
        <v>7</v>
      </c>
      <c r="F78" s="7"/>
      <c r="G78" s="7"/>
      <c r="H78" s="7"/>
      <c r="I78" s="7"/>
      <c r="J78" s="7"/>
      <c r="K78" s="7"/>
      <c r="L78" s="7"/>
    </row>
    <row r="79" spans="1:12" s="3" customFormat="1" x14ac:dyDescent="0.2">
      <c r="A79" s="372">
        <v>3003001</v>
      </c>
      <c r="B79" s="86" t="s">
        <v>116</v>
      </c>
      <c r="C79" s="87">
        <f>+[7]B!C3170</f>
        <v>7</v>
      </c>
      <c r="D79" s="87">
        <f>+[7]B!E$3170</f>
        <v>7</v>
      </c>
      <c r="E79" s="453">
        <f>+[7]B!AL$3170</f>
        <v>61530</v>
      </c>
      <c r="F79" s="7"/>
      <c r="G79" s="7"/>
      <c r="H79" s="7"/>
      <c r="I79" s="7"/>
      <c r="J79" s="7"/>
      <c r="K79" s="7"/>
      <c r="L79" s="7"/>
    </row>
    <row r="80" spans="1:12" s="3" customFormat="1" x14ac:dyDescent="0.2">
      <c r="A80" s="362" t="s">
        <v>117</v>
      </c>
      <c r="B80" s="88" t="s">
        <v>118</v>
      </c>
      <c r="C80" s="89">
        <f>+[7]B!C3171</f>
        <v>0</v>
      </c>
      <c r="D80" s="89">
        <f>+[7]B!E$3171</f>
        <v>0</v>
      </c>
      <c r="E80" s="454">
        <f>+[7]B!AL$3171</f>
        <v>0</v>
      </c>
      <c r="F80" s="7"/>
      <c r="G80" s="7"/>
      <c r="H80" s="7"/>
      <c r="I80" s="7"/>
      <c r="J80" s="7"/>
      <c r="K80" s="7"/>
      <c r="L80" s="7"/>
    </row>
    <row r="81" spans="1:22" s="3" customFormat="1" x14ac:dyDescent="0.2">
      <c r="A81" s="362" t="s">
        <v>119</v>
      </c>
      <c r="B81" s="88" t="s">
        <v>120</v>
      </c>
      <c r="C81" s="89">
        <f>+[7]B!C3172</f>
        <v>1</v>
      </c>
      <c r="D81" s="89">
        <f>+[7]B!E$3172</f>
        <v>1</v>
      </c>
      <c r="E81" s="454">
        <f>+[7]B!AL$3172</f>
        <v>17620</v>
      </c>
      <c r="F81" s="7"/>
      <c r="G81" s="7"/>
      <c r="H81" s="7"/>
      <c r="I81" s="7"/>
      <c r="J81" s="7"/>
      <c r="K81" s="7"/>
      <c r="L81" s="7"/>
    </row>
    <row r="82" spans="1:22" s="3" customFormat="1" x14ac:dyDescent="0.2">
      <c r="A82" s="362" t="s">
        <v>121</v>
      </c>
      <c r="B82" s="88" t="s">
        <v>122</v>
      </c>
      <c r="C82" s="89">
        <f>+[7]B!C3173</f>
        <v>0</v>
      </c>
      <c r="D82" s="89">
        <f>+[7]B!E$3173</f>
        <v>0</v>
      </c>
      <c r="E82" s="454">
        <f>+[7]B!AL$3173</f>
        <v>0</v>
      </c>
      <c r="F82" s="7"/>
      <c r="G82" s="7"/>
      <c r="H82" s="7"/>
      <c r="I82" s="7"/>
      <c r="J82" s="7"/>
      <c r="K82" s="7"/>
      <c r="L82" s="7"/>
    </row>
    <row r="83" spans="1:22" s="3" customFormat="1" x14ac:dyDescent="0.2">
      <c r="A83" s="366" t="s">
        <v>123</v>
      </c>
      <c r="B83" s="90" t="s">
        <v>124</v>
      </c>
      <c r="C83" s="91">
        <f>+[7]B!C3174</f>
        <v>0</v>
      </c>
      <c r="D83" s="91">
        <f>+[7]B!E$3174</f>
        <v>0</v>
      </c>
      <c r="E83" s="455">
        <f>+[7]B!AL$3174</f>
        <v>0</v>
      </c>
      <c r="F83" s="7"/>
      <c r="G83" s="7"/>
      <c r="H83" s="7"/>
      <c r="I83" s="7"/>
      <c r="J83" s="7"/>
      <c r="K83" s="7"/>
      <c r="L83" s="7"/>
    </row>
    <row r="84" spans="1:22" s="3" customFormat="1" x14ac:dyDescent="0.2">
      <c r="A84" s="381"/>
      <c r="B84" s="92" t="s">
        <v>79</v>
      </c>
      <c r="C84" s="93">
        <f>SUM(C79:C83)</f>
        <v>8</v>
      </c>
      <c r="D84" s="93">
        <f>SUM(D79:D83)</f>
        <v>8</v>
      </c>
      <c r="E84" s="79">
        <f>SUM(E79:E83)</f>
        <v>79150</v>
      </c>
      <c r="F84" s="7"/>
      <c r="G84" s="7"/>
      <c r="H84" s="7"/>
      <c r="I84" s="7"/>
      <c r="J84" s="7"/>
      <c r="K84" s="7"/>
      <c r="L84" s="7"/>
    </row>
    <row r="85" spans="1:22" s="96" customFormat="1" ht="14.25" customHeight="1" x14ac:dyDescent="0.2">
      <c r="A85" s="574" t="s">
        <v>125</v>
      </c>
      <c r="B85" s="574"/>
      <c r="C85" s="94"/>
      <c r="D85" s="94"/>
      <c r="E85" s="95"/>
    </row>
    <row r="86" spans="1:22" s="3" customFormat="1" ht="38.25" x14ac:dyDescent="0.2">
      <c r="A86" s="8" t="s">
        <v>3</v>
      </c>
      <c r="B86" s="84" t="s">
        <v>126</v>
      </c>
      <c r="C86" s="563" t="s">
        <v>5</v>
      </c>
      <c r="D86" s="85" t="s">
        <v>6</v>
      </c>
      <c r="E86" s="563" t="s">
        <v>7</v>
      </c>
      <c r="F86" s="7"/>
      <c r="G86" s="7"/>
      <c r="H86" s="7"/>
      <c r="I86" s="7"/>
      <c r="J86" s="7"/>
      <c r="K86" s="7"/>
      <c r="L86" s="7"/>
    </row>
    <row r="87" spans="1:22" s="3" customFormat="1" x14ac:dyDescent="0.2">
      <c r="A87" s="372">
        <v>2401061</v>
      </c>
      <c r="B87" s="86" t="s">
        <v>127</v>
      </c>
      <c r="C87" s="87">
        <f>+[7]B!C2972</f>
        <v>124</v>
      </c>
      <c r="D87" s="87">
        <f>+[7]B!E$2972</f>
        <v>124</v>
      </c>
      <c r="E87" s="453">
        <f>+[7]B!AL$2972</f>
        <v>2912760</v>
      </c>
      <c r="F87" s="7"/>
      <c r="G87" s="7"/>
      <c r="H87" s="7"/>
      <c r="I87" s="7"/>
      <c r="J87" s="7"/>
      <c r="K87" s="7"/>
      <c r="L87" s="7"/>
    </row>
    <row r="88" spans="1:22" s="3" customFormat="1" x14ac:dyDescent="0.2">
      <c r="A88" s="362" t="s">
        <v>128</v>
      </c>
      <c r="B88" s="88" t="s">
        <v>129</v>
      </c>
      <c r="C88" s="89">
        <f>+[7]B!C2973</f>
        <v>262</v>
      </c>
      <c r="D88" s="89">
        <f>+[7]B!E$2973</f>
        <v>262</v>
      </c>
      <c r="E88" s="454">
        <f>+[7]B!AL$2973</f>
        <v>19359180</v>
      </c>
      <c r="F88" s="7"/>
      <c r="G88" s="7"/>
      <c r="H88" s="7"/>
      <c r="I88" s="7"/>
      <c r="J88" s="7"/>
      <c r="K88" s="7"/>
      <c r="L88" s="7"/>
    </row>
    <row r="89" spans="1:22" s="3" customFormat="1" x14ac:dyDescent="0.2">
      <c r="A89" s="362" t="s">
        <v>130</v>
      </c>
      <c r="B89" s="88" t="s">
        <v>131</v>
      </c>
      <c r="C89" s="89">
        <f>+[7]B!C$2974</f>
        <v>0</v>
      </c>
      <c r="D89" s="89">
        <f>+[7]B!E$2974</f>
        <v>0</v>
      </c>
      <c r="E89" s="454">
        <f>+[7]B!AL$2974</f>
        <v>0</v>
      </c>
      <c r="F89" s="7"/>
      <c r="G89" s="7"/>
      <c r="H89" s="7"/>
      <c r="I89" s="7"/>
      <c r="J89" s="7"/>
      <c r="K89" s="7"/>
      <c r="L89" s="7"/>
    </row>
    <row r="90" spans="1:22" s="3" customFormat="1" x14ac:dyDescent="0.2">
      <c r="A90" s="362" t="s">
        <v>132</v>
      </c>
      <c r="B90" s="88" t="s">
        <v>133</v>
      </c>
      <c r="C90" s="89">
        <f>+[7]B!C$2975</f>
        <v>237</v>
      </c>
      <c r="D90" s="89">
        <f>+[7]B!E$2975</f>
        <v>233</v>
      </c>
      <c r="E90" s="454">
        <f>+[7]B!AL$2975</f>
        <v>752590</v>
      </c>
      <c r="F90" s="7"/>
      <c r="G90" s="7"/>
      <c r="H90" s="7"/>
      <c r="I90" s="7"/>
      <c r="J90" s="7"/>
      <c r="K90" s="7"/>
      <c r="L90" s="7"/>
    </row>
    <row r="91" spans="1:22" s="3" customFormat="1" x14ac:dyDescent="0.2">
      <c r="A91" s="362" t="s">
        <v>134</v>
      </c>
      <c r="B91" s="88" t="s">
        <v>135</v>
      </c>
      <c r="C91" s="89">
        <f>+[7]B!C$2976</f>
        <v>0</v>
      </c>
      <c r="D91" s="89">
        <f>+[7]B!E$2976</f>
        <v>0</v>
      </c>
      <c r="E91" s="454">
        <f>+[7]B!AL$2976</f>
        <v>0</v>
      </c>
      <c r="F91" s="7"/>
      <c r="G91" s="7"/>
      <c r="H91" s="7"/>
      <c r="I91" s="7"/>
      <c r="J91" s="7"/>
      <c r="K91" s="7"/>
      <c r="L91" s="7"/>
    </row>
    <row r="92" spans="1:22" s="3" customFormat="1" x14ac:dyDescent="0.2">
      <c r="A92" s="362" t="s">
        <v>136</v>
      </c>
      <c r="B92" s="88" t="s">
        <v>137</v>
      </c>
      <c r="C92" s="89">
        <f>+[7]B!C$2977</f>
        <v>0</v>
      </c>
      <c r="D92" s="89">
        <f>+[7]B!E$2977</f>
        <v>0</v>
      </c>
      <c r="E92" s="454">
        <f>+[7]B!AL$2977</f>
        <v>0</v>
      </c>
      <c r="F92" s="7"/>
      <c r="G92" s="7"/>
      <c r="H92" s="7"/>
      <c r="I92" s="7"/>
      <c r="J92" s="7"/>
      <c r="K92" s="7"/>
      <c r="L92" s="7"/>
      <c r="V92" s="97"/>
    </row>
    <row r="93" spans="1:22" s="3" customFormat="1" x14ac:dyDescent="0.2">
      <c r="A93" s="366" t="s">
        <v>138</v>
      </c>
      <c r="B93" s="90" t="s">
        <v>139</v>
      </c>
      <c r="C93" s="91">
        <f>+[7]B!C$2978</f>
        <v>0</v>
      </c>
      <c r="D93" s="91">
        <f>+[7]B!E$2978</f>
        <v>0</v>
      </c>
      <c r="E93" s="455">
        <f>+[7]B!AL$2978</f>
        <v>0</v>
      </c>
      <c r="F93" s="7"/>
      <c r="G93" s="7"/>
      <c r="H93" s="7"/>
      <c r="I93" s="7"/>
      <c r="J93" s="7"/>
      <c r="K93" s="7"/>
      <c r="L93" s="7"/>
      <c r="V93" s="97"/>
    </row>
    <row r="94" spans="1:22" s="3" customFormat="1" x14ac:dyDescent="0.2">
      <c r="A94" s="381"/>
      <c r="B94" s="92" t="s">
        <v>79</v>
      </c>
      <c r="C94" s="98">
        <f>SUM(C87:C93)</f>
        <v>623</v>
      </c>
      <c r="D94" s="98">
        <f>SUM(D87:D93)</f>
        <v>619</v>
      </c>
      <c r="E94" s="79">
        <f>SUM(E87:E93)</f>
        <v>23024530</v>
      </c>
      <c r="F94" s="7"/>
      <c r="G94" s="7"/>
      <c r="H94" s="7"/>
      <c r="I94" s="7"/>
      <c r="J94" s="7"/>
      <c r="K94" s="7"/>
      <c r="L94" s="7"/>
      <c r="V94" s="97"/>
    </row>
    <row r="95" spans="1:22" s="102" customFormat="1" x14ac:dyDescent="0.2">
      <c r="A95" s="573" t="s">
        <v>140</v>
      </c>
      <c r="B95" s="573"/>
      <c r="C95" s="99"/>
      <c r="D95" s="99"/>
      <c r="E95" s="67"/>
      <c r="F95" s="382"/>
      <c r="G95" s="382"/>
      <c r="H95" s="382"/>
      <c r="I95" s="382"/>
      <c r="J95" s="382"/>
      <c r="K95" s="382"/>
      <c r="L95" s="382"/>
      <c r="M95" s="382"/>
      <c r="N95" s="382"/>
      <c r="O95" s="101"/>
      <c r="V95" s="103"/>
    </row>
    <row r="96" spans="1:22" ht="38.25" x14ac:dyDescent="0.2">
      <c r="A96" s="8" t="s">
        <v>3</v>
      </c>
      <c r="B96" s="8" t="s">
        <v>4</v>
      </c>
      <c r="C96" s="563" t="s">
        <v>5</v>
      </c>
      <c r="D96" s="85" t="s">
        <v>6</v>
      </c>
      <c r="E96" s="563" t="s">
        <v>7</v>
      </c>
      <c r="F96" s="383"/>
      <c r="G96" s="383"/>
      <c r="H96" s="383"/>
      <c r="I96" s="383"/>
      <c r="J96" s="383"/>
      <c r="K96" s="383"/>
      <c r="L96" s="383"/>
      <c r="M96" s="383"/>
      <c r="N96" s="383"/>
      <c r="O96" s="105"/>
      <c r="V96" s="106"/>
    </row>
    <row r="97" spans="1:22" x14ac:dyDescent="0.2">
      <c r="A97" s="372">
        <v>2004103</v>
      </c>
      <c r="B97" s="86" t="s">
        <v>141</v>
      </c>
      <c r="C97" s="107">
        <f>+[7]B!C2653</f>
        <v>48</v>
      </c>
      <c r="D97" s="107">
        <f>[7]B!$E$2653</f>
        <v>45</v>
      </c>
      <c r="E97" s="44">
        <f>[7]B!$AL$2653</f>
        <v>7395750</v>
      </c>
      <c r="F97" s="383"/>
      <c r="G97" s="383"/>
      <c r="H97" s="383"/>
      <c r="I97" s="383"/>
      <c r="J97" s="383"/>
      <c r="K97" s="383"/>
      <c r="L97" s="383"/>
      <c r="M97" s="383"/>
      <c r="N97" s="383"/>
      <c r="O97" s="105"/>
      <c r="V97" s="106"/>
    </row>
    <row r="98" spans="1:22" x14ac:dyDescent="0.2">
      <c r="A98" s="366" t="s">
        <v>142</v>
      </c>
      <c r="B98" s="90" t="s">
        <v>143</v>
      </c>
      <c r="C98" s="108">
        <f>+[7]B!C2654</f>
        <v>0</v>
      </c>
      <c r="D98" s="108">
        <f>[7]B!$E$2654</f>
        <v>0</v>
      </c>
      <c r="E98" s="45">
        <f>[7]B!$AL$2654</f>
        <v>0</v>
      </c>
      <c r="F98" s="383"/>
      <c r="G98" s="383"/>
      <c r="H98" s="383"/>
      <c r="I98" s="383"/>
      <c r="J98" s="383"/>
      <c r="K98" s="383"/>
      <c r="L98" s="383"/>
      <c r="M98" s="383"/>
      <c r="N98" s="383"/>
      <c r="O98" s="105"/>
      <c r="V98" s="106"/>
    </row>
    <row r="99" spans="1:22" x14ac:dyDescent="0.2">
      <c r="A99" s="381"/>
      <c r="B99" s="92" t="s">
        <v>79</v>
      </c>
      <c r="C99" s="93">
        <f>SUM(C97:C98)</f>
        <v>48</v>
      </c>
      <c r="D99" s="93">
        <f>SUM(D97:D98)</f>
        <v>45</v>
      </c>
      <c r="E99" s="79">
        <f>SUM(E97:E98)</f>
        <v>7395750</v>
      </c>
      <c r="F99" s="383"/>
      <c r="G99" s="383"/>
      <c r="H99" s="383"/>
      <c r="I99" s="383"/>
      <c r="J99" s="383"/>
      <c r="K99" s="383"/>
      <c r="L99" s="383"/>
      <c r="M99" s="383"/>
      <c r="N99" s="383"/>
      <c r="O99" s="105"/>
      <c r="V99" s="106"/>
    </row>
    <row r="100" spans="1:22" s="102" customFormat="1" x14ac:dyDescent="0.2">
      <c r="A100" s="573" t="s">
        <v>144</v>
      </c>
      <c r="B100" s="573"/>
      <c r="C100" s="66"/>
      <c r="D100" s="66"/>
      <c r="E100" s="67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101"/>
      <c r="V100" s="109"/>
    </row>
    <row r="101" spans="1:22" ht="38.25" x14ac:dyDescent="0.2">
      <c r="A101" s="8"/>
      <c r="B101" s="8" t="s">
        <v>145</v>
      </c>
      <c r="C101" s="563" t="s">
        <v>5</v>
      </c>
      <c r="D101" s="85" t="s">
        <v>6</v>
      </c>
      <c r="E101" s="563" t="s">
        <v>7</v>
      </c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105"/>
    </row>
    <row r="102" spans="1:22" x14ac:dyDescent="0.2">
      <c r="A102" s="384" t="s">
        <v>146</v>
      </c>
      <c r="B102" s="86" t="s">
        <v>147</v>
      </c>
      <c r="C102" s="111">
        <f>[7]B!$C$2997</f>
        <v>853</v>
      </c>
      <c r="D102" s="111">
        <f>[7]B!$E$2997</f>
        <v>853</v>
      </c>
      <c r="E102" s="44">
        <f>[7]B!$AL$2997</f>
        <v>3635500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105"/>
    </row>
    <row r="103" spans="1:22" x14ac:dyDescent="0.2">
      <c r="A103" s="386" t="s">
        <v>148</v>
      </c>
      <c r="B103" s="88" t="s">
        <v>149</v>
      </c>
      <c r="C103" s="111">
        <f>+[7]B!$C$3016</f>
        <v>736</v>
      </c>
      <c r="D103" s="111">
        <f>[7]B!$E$3016</f>
        <v>736</v>
      </c>
      <c r="E103" s="45">
        <f>[7]B!$AL$3016</f>
        <v>2590720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105"/>
    </row>
    <row r="104" spans="1:22" x14ac:dyDescent="0.2">
      <c r="A104" s="386" t="s">
        <v>150</v>
      </c>
      <c r="B104" s="114" t="s">
        <v>151</v>
      </c>
      <c r="C104" s="111">
        <f>[7]B!$C$3034</f>
        <v>197</v>
      </c>
      <c r="D104" s="111">
        <f>[7]B!$E$3034</f>
        <v>197</v>
      </c>
      <c r="E104" s="45">
        <f>[7]B!$AL$3034</f>
        <v>1797570</v>
      </c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105"/>
    </row>
    <row r="105" spans="1:22" x14ac:dyDescent="0.2">
      <c r="A105" s="386" t="s">
        <v>152</v>
      </c>
      <c r="B105" s="88" t="s">
        <v>153</v>
      </c>
      <c r="C105" s="111">
        <f>[7]B!$C$3066</f>
        <v>66</v>
      </c>
      <c r="D105" s="111">
        <f>[7]B!$E$3066</f>
        <v>66</v>
      </c>
      <c r="E105" s="45">
        <f>[7]B!$AL$3066</f>
        <v>4704570</v>
      </c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105"/>
    </row>
    <row r="106" spans="1:22" x14ac:dyDescent="0.2">
      <c r="A106" s="386" t="s">
        <v>154</v>
      </c>
      <c r="B106" s="88" t="s">
        <v>155</v>
      </c>
      <c r="C106" s="111">
        <f>[7]B!C3094</f>
        <v>76</v>
      </c>
      <c r="D106" s="111">
        <f>[7]B!I3094</f>
        <v>41</v>
      </c>
      <c r="E106" s="45">
        <f>[7]B!AL3094</f>
        <v>1431030</v>
      </c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105"/>
    </row>
    <row r="107" spans="1:22" x14ac:dyDescent="0.2">
      <c r="A107" s="366"/>
      <c r="B107" s="90" t="s">
        <v>156</v>
      </c>
      <c r="C107" s="115">
        <f>[7]B!$C$3155</f>
        <v>0</v>
      </c>
      <c r="D107" s="116"/>
      <c r="E107" s="117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105"/>
    </row>
    <row r="108" spans="1:22" x14ac:dyDescent="0.2">
      <c r="A108" s="381"/>
      <c r="B108" s="92" t="s">
        <v>157</v>
      </c>
      <c r="C108" s="118">
        <f>SUM(C102:C107)</f>
        <v>1928</v>
      </c>
      <c r="D108" s="118">
        <f>SUM(D102:D106)</f>
        <v>1893</v>
      </c>
      <c r="E108" s="79">
        <f>SUM(E102:E106)</f>
        <v>14159390</v>
      </c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105"/>
    </row>
    <row r="109" spans="1:22" s="123" customFormat="1" x14ac:dyDescent="0.2">
      <c r="A109" s="119" t="s">
        <v>158</v>
      </c>
      <c r="B109" s="120"/>
      <c r="C109" s="121"/>
      <c r="D109" s="121"/>
      <c r="E109" s="122"/>
    </row>
    <row r="110" spans="1:22" s="123" customFormat="1" ht="38.25" x14ac:dyDescent="0.2">
      <c r="A110" s="8" t="s">
        <v>3</v>
      </c>
      <c r="B110" s="8" t="s">
        <v>4</v>
      </c>
      <c r="C110" s="85" t="s">
        <v>159</v>
      </c>
      <c r="D110" s="85" t="s">
        <v>6</v>
      </c>
      <c r="E110" s="563" t="s">
        <v>7</v>
      </c>
    </row>
    <row r="111" spans="1:22" s="123" customFormat="1" x14ac:dyDescent="0.2">
      <c r="A111" s="372">
        <v>3001001</v>
      </c>
      <c r="B111" s="86" t="s">
        <v>160</v>
      </c>
      <c r="C111" s="124">
        <f>+[7]B!C$3158</f>
        <v>538</v>
      </c>
      <c r="D111" s="124">
        <f>+[7]B!E$3158</f>
        <v>538</v>
      </c>
      <c r="E111" s="45">
        <f>[7]B!AL3158</f>
        <v>13240180</v>
      </c>
    </row>
    <row r="112" spans="1:22" s="123" customFormat="1" x14ac:dyDescent="0.2">
      <c r="A112" s="366" t="s">
        <v>161</v>
      </c>
      <c r="B112" s="90" t="s">
        <v>162</v>
      </c>
      <c r="C112" s="125">
        <f>+[7]B!C$3159</f>
        <v>43</v>
      </c>
      <c r="D112" s="125">
        <f>+[7]B!E$3159</f>
        <v>43</v>
      </c>
      <c r="E112" s="45">
        <f>[7]B!AL3159</f>
        <v>13265500</v>
      </c>
    </row>
    <row r="113" spans="1:19" s="123" customFormat="1" x14ac:dyDescent="0.2">
      <c r="A113" s="381"/>
      <c r="B113" s="92" t="s">
        <v>157</v>
      </c>
      <c r="C113" s="126">
        <f>SUM(C111:C112)</f>
        <v>581</v>
      </c>
      <c r="D113" s="126">
        <f>SUM(D111:D112)</f>
        <v>581</v>
      </c>
      <c r="E113" s="127">
        <f>SUM(E111:E112)</f>
        <v>26505680</v>
      </c>
    </row>
    <row r="114" spans="1:19" s="123" customFormat="1" x14ac:dyDescent="0.2">
      <c r="A114" s="80" t="s">
        <v>163</v>
      </c>
      <c r="B114" s="128"/>
      <c r="C114" s="66"/>
      <c r="D114" s="66"/>
      <c r="E114" s="67"/>
    </row>
    <row r="115" spans="1:19" s="123" customFormat="1" ht="38.25" x14ac:dyDescent="0.2">
      <c r="A115" s="8" t="s">
        <v>3</v>
      </c>
      <c r="B115" s="84" t="s">
        <v>4</v>
      </c>
      <c r="C115" s="85" t="s">
        <v>159</v>
      </c>
      <c r="D115" s="85" t="s">
        <v>6</v>
      </c>
      <c r="E115" s="563" t="s">
        <v>7</v>
      </c>
    </row>
    <row r="116" spans="1:19" s="123" customFormat="1" x14ac:dyDescent="0.2">
      <c r="A116" s="381" t="s">
        <v>164</v>
      </c>
      <c r="B116" s="90" t="s">
        <v>165</v>
      </c>
      <c r="C116" s="129">
        <f>+[7]B!$C$1224</f>
        <v>1701</v>
      </c>
      <c r="D116" s="129">
        <f>[7]B!$E$1224</f>
        <v>1681</v>
      </c>
      <c r="E116" s="127">
        <f>[7]B!$AL$1224</f>
        <v>62989100</v>
      </c>
    </row>
    <row r="117" spans="1:19" x14ac:dyDescent="0.2">
      <c r="A117" s="3" t="s">
        <v>166</v>
      </c>
    </row>
    <row r="118" spans="1:19" ht="14.25" customHeight="1" x14ac:dyDescent="0.2">
      <c r="A118" s="575" t="s">
        <v>167</v>
      </c>
      <c r="B118" s="576"/>
      <c r="C118" s="581" t="s">
        <v>157</v>
      </c>
      <c r="D118" s="613" t="s">
        <v>168</v>
      </c>
      <c r="E118" s="614"/>
      <c r="F118" s="614"/>
      <c r="G118" s="614"/>
      <c r="H118" s="615" t="s">
        <v>169</v>
      </c>
      <c r="I118" s="616"/>
      <c r="J118" s="617"/>
      <c r="K118" s="618" t="s">
        <v>170</v>
      </c>
      <c r="L118" s="619"/>
      <c r="M118" s="620"/>
      <c r="N118" s="621" t="s">
        <v>171</v>
      </c>
      <c r="O118" s="750" t="s">
        <v>172</v>
      </c>
      <c r="P118" s="751"/>
      <c r="Q118" s="593" t="s">
        <v>173</v>
      </c>
      <c r="R118" s="593" t="s">
        <v>174</v>
      </c>
      <c r="S118" s="596" t="s">
        <v>7</v>
      </c>
    </row>
    <row r="119" spans="1:19" ht="14.25" customHeight="1" x14ac:dyDescent="0.2">
      <c r="A119" s="577"/>
      <c r="B119" s="578"/>
      <c r="C119" s="582"/>
      <c r="D119" s="599" t="s">
        <v>175</v>
      </c>
      <c r="E119" s="601" t="s">
        <v>176</v>
      </c>
      <c r="F119" s="602"/>
      <c r="G119" s="603" t="s">
        <v>177</v>
      </c>
      <c r="H119" s="605" t="s">
        <v>178</v>
      </c>
      <c r="I119" s="607" t="s">
        <v>179</v>
      </c>
      <c r="J119" s="609" t="s">
        <v>180</v>
      </c>
      <c r="K119" s="611" t="s">
        <v>181</v>
      </c>
      <c r="L119" s="612" t="s">
        <v>182</v>
      </c>
      <c r="M119" s="626" t="s">
        <v>183</v>
      </c>
      <c r="N119" s="622"/>
      <c r="O119" s="759" t="s">
        <v>184</v>
      </c>
      <c r="P119" s="751" t="s">
        <v>185</v>
      </c>
      <c r="Q119" s="594"/>
      <c r="R119" s="594"/>
      <c r="S119" s="597"/>
    </row>
    <row r="120" spans="1:19" x14ac:dyDescent="0.2">
      <c r="A120" s="579"/>
      <c r="B120" s="580"/>
      <c r="C120" s="583"/>
      <c r="D120" s="600"/>
      <c r="E120" s="456" t="s">
        <v>186</v>
      </c>
      <c r="F120" s="130" t="s">
        <v>187</v>
      </c>
      <c r="G120" s="604"/>
      <c r="H120" s="606"/>
      <c r="I120" s="608"/>
      <c r="J120" s="610"/>
      <c r="K120" s="611"/>
      <c r="L120" s="612"/>
      <c r="M120" s="626"/>
      <c r="N120" s="623"/>
      <c r="O120" s="759"/>
      <c r="P120" s="751"/>
      <c r="Q120" s="595"/>
      <c r="R120" s="595"/>
      <c r="S120" s="598"/>
    </row>
    <row r="121" spans="1:19" s="134" customFormat="1" x14ac:dyDescent="0.25">
      <c r="A121" s="584" t="s">
        <v>188</v>
      </c>
      <c r="B121" s="585"/>
      <c r="C121" s="132">
        <f>+C122+C123+C124+C125+C126+C127+C131+C132+C133</f>
        <v>128356</v>
      </c>
      <c r="D121" s="132">
        <f t="shared" ref="D121:P121" si="0">+D122+D123+D124+D125+D126+D127+D131+D132+D133</f>
        <v>127274</v>
      </c>
      <c r="E121" s="26">
        <f t="shared" si="0"/>
        <v>127274</v>
      </c>
      <c r="F121" s="457">
        <f t="shared" si="0"/>
        <v>0</v>
      </c>
      <c r="G121" s="458">
        <f t="shared" si="0"/>
        <v>1082</v>
      </c>
      <c r="H121" s="26">
        <f t="shared" si="0"/>
        <v>40315</v>
      </c>
      <c r="I121" s="26">
        <f t="shared" si="0"/>
        <v>49728</v>
      </c>
      <c r="J121" s="26">
        <f t="shared" si="0"/>
        <v>38313</v>
      </c>
      <c r="K121" s="26">
        <f t="shared" si="0"/>
        <v>0</v>
      </c>
      <c r="L121" s="26">
        <f t="shared" si="0"/>
        <v>0</v>
      </c>
      <c r="M121" s="459">
        <f t="shared" si="0"/>
        <v>0</v>
      </c>
      <c r="N121" s="26">
        <f t="shared" si="0"/>
        <v>0</v>
      </c>
      <c r="O121" s="26">
        <f t="shared" si="0"/>
        <v>0</v>
      </c>
      <c r="P121" s="26">
        <f t="shared" si="0"/>
        <v>555</v>
      </c>
      <c r="Q121" s="457">
        <f>+Q122+Q123+Q124+Q125+Q126+Q127+Q131+Q132+Q133</f>
        <v>0</v>
      </c>
      <c r="R121" s="132">
        <v>0</v>
      </c>
      <c r="S121" s="133">
        <f>SUM(S122:S126,S127,S131:S133)</f>
        <v>345361920</v>
      </c>
    </row>
    <row r="122" spans="1:19" x14ac:dyDescent="0.2">
      <c r="A122" s="135" t="s">
        <v>189</v>
      </c>
      <c r="B122" s="136" t="s">
        <v>190</v>
      </c>
      <c r="C122" s="137">
        <f>[7]B!C300</f>
        <v>48412</v>
      </c>
      <c r="D122" s="137">
        <f>[7]B!D300</f>
        <v>47780</v>
      </c>
      <c r="E122" s="137">
        <f>[7]B!E300</f>
        <v>47780</v>
      </c>
      <c r="F122" s="460">
        <f>[7]B!F300</f>
        <v>0</v>
      </c>
      <c r="G122" s="461">
        <f>[7]B!G300</f>
        <v>632</v>
      </c>
      <c r="H122" s="137">
        <f>[7]B!AA300</f>
        <v>19292</v>
      </c>
      <c r="I122" s="137">
        <f>[7]B!AB300</f>
        <v>12174</v>
      </c>
      <c r="J122" s="137">
        <f>[7]B!AC300</f>
        <v>16946</v>
      </c>
      <c r="K122" s="137">
        <f>[7]B!AD300</f>
        <v>0</v>
      </c>
      <c r="L122" s="137">
        <f>[7]B!AE300</f>
        <v>0</v>
      </c>
      <c r="M122" s="461">
        <f>[7]B!AF300</f>
        <v>0</v>
      </c>
      <c r="N122" s="137">
        <f>[7]B!AG300</f>
        <v>0</v>
      </c>
      <c r="O122" s="137">
        <f>[7]B!AH300</f>
        <v>0</v>
      </c>
      <c r="P122" s="137">
        <f>[7]B!AI300</f>
        <v>2</v>
      </c>
      <c r="Q122" s="460">
        <f>[7]B!AJ300</f>
        <v>0</v>
      </c>
      <c r="R122" s="138"/>
      <c r="S122" s="139">
        <f>[7]B!$AL$300</f>
        <v>94763660</v>
      </c>
    </row>
    <row r="123" spans="1:19" x14ac:dyDescent="0.2">
      <c r="A123" s="140" t="s">
        <v>191</v>
      </c>
      <c r="B123" s="568" t="s">
        <v>192</v>
      </c>
      <c r="C123" s="142">
        <f>[7]B!C381</f>
        <v>55462</v>
      </c>
      <c r="D123" s="142">
        <f>[7]B!D381</f>
        <v>55095</v>
      </c>
      <c r="E123" s="142">
        <f>[7]B!E381</f>
        <v>55095</v>
      </c>
      <c r="F123" s="462">
        <f>[7]B!F381</f>
        <v>0</v>
      </c>
      <c r="G123" s="463">
        <f>[7]B!G381</f>
        <v>367</v>
      </c>
      <c r="H123" s="142">
        <f>[7]B!AA381</f>
        <v>17873</v>
      </c>
      <c r="I123" s="142">
        <f>[7]B!AB381</f>
        <v>21348</v>
      </c>
      <c r="J123" s="142">
        <f>[7]B!AC381</f>
        <v>16241</v>
      </c>
      <c r="K123" s="142">
        <f>[7]B!AD381</f>
        <v>0</v>
      </c>
      <c r="L123" s="142">
        <f>[7]B!AE381</f>
        <v>0</v>
      </c>
      <c r="M123" s="463">
        <f>[7]B!AF381</f>
        <v>0</v>
      </c>
      <c r="N123" s="142">
        <f>[7]B!AG381</f>
        <v>0</v>
      </c>
      <c r="O123" s="142">
        <f>[7]B!AH381</f>
        <v>0</v>
      </c>
      <c r="P123" s="142">
        <f>[7]B!AI381</f>
        <v>102</v>
      </c>
      <c r="Q123" s="462">
        <f>[7]B!AJ381</f>
        <v>0</v>
      </c>
      <c r="R123" s="143"/>
      <c r="S123" s="144">
        <f>[7]B!$AL$381</f>
        <v>96056600</v>
      </c>
    </row>
    <row r="124" spans="1:19" x14ac:dyDescent="0.2">
      <c r="A124" s="140" t="s">
        <v>193</v>
      </c>
      <c r="B124" s="568" t="s">
        <v>194</v>
      </c>
      <c r="C124" s="142">
        <f>[7]B!C427</f>
        <v>3531</v>
      </c>
      <c r="D124" s="142">
        <f>[7]B!D427</f>
        <v>3527</v>
      </c>
      <c r="E124" s="142">
        <f>[7]B!E427</f>
        <v>3527</v>
      </c>
      <c r="F124" s="462">
        <f>[7]B!F427</f>
        <v>0</v>
      </c>
      <c r="G124" s="463">
        <f>[7]B!G427</f>
        <v>4</v>
      </c>
      <c r="H124" s="142">
        <f>[7]B!AA427</f>
        <v>239</v>
      </c>
      <c r="I124" s="142">
        <f>[7]B!AB427</f>
        <v>3233</v>
      </c>
      <c r="J124" s="142">
        <f>[7]B!AC427</f>
        <v>59</v>
      </c>
      <c r="K124" s="142">
        <f>[7]B!AD427</f>
        <v>0</v>
      </c>
      <c r="L124" s="142">
        <f>[7]B!AE427</f>
        <v>0</v>
      </c>
      <c r="M124" s="463">
        <f>[7]B!AF427</f>
        <v>0</v>
      </c>
      <c r="N124" s="142">
        <f>[7]B!AG427</f>
        <v>0</v>
      </c>
      <c r="O124" s="142">
        <f>[7]B!AH427</f>
        <v>0</v>
      </c>
      <c r="P124" s="142">
        <f>[7]B!AI427</f>
        <v>58</v>
      </c>
      <c r="Q124" s="462">
        <f>[7]B!AJ427</f>
        <v>0</v>
      </c>
      <c r="R124" s="143"/>
      <c r="S124" s="144">
        <f>[7]B!$AL$427</f>
        <v>19005800</v>
      </c>
    </row>
    <row r="125" spans="1:19" x14ac:dyDescent="0.2">
      <c r="A125" s="140" t="s">
        <v>195</v>
      </c>
      <c r="B125" s="568" t="s">
        <v>196</v>
      </c>
      <c r="C125" s="142">
        <f>[7]B!C442</f>
        <v>0</v>
      </c>
      <c r="D125" s="142">
        <f>[7]B!D442</f>
        <v>0</v>
      </c>
      <c r="E125" s="142">
        <f>[7]B!E442</f>
        <v>0</v>
      </c>
      <c r="F125" s="462">
        <f>[7]B!F442</f>
        <v>0</v>
      </c>
      <c r="G125" s="463">
        <f>[7]B!G442</f>
        <v>0</v>
      </c>
      <c r="H125" s="142">
        <f>[7]B!AA442</f>
        <v>0</v>
      </c>
      <c r="I125" s="142">
        <f>[7]B!AB442</f>
        <v>0</v>
      </c>
      <c r="J125" s="142">
        <f>[7]B!AC442</f>
        <v>0</v>
      </c>
      <c r="K125" s="142">
        <f>[7]B!AD442</f>
        <v>0</v>
      </c>
      <c r="L125" s="142">
        <f>[7]B!AE442</f>
        <v>0</v>
      </c>
      <c r="M125" s="463">
        <f>[7]B!AF442</f>
        <v>0</v>
      </c>
      <c r="N125" s="142">
        <f>[7]B!AG442</f>
        <v>0</v>
      </c>
      <c r="O125" s="142">
        <f>[7]B!AH442</f>
        <v>0</v>
      </c>
      <c r="P125" s="142">
        <f>[7]B!AI442</f>
        <v>1</v>
      </c>
      <c r="Q125" s="462">
        <f>[7]B!AJ442</f>
        <v>0</v>
      </c>
      <c r="R125" s="145"/>
      <c r="S125" s="142">
        <f>[7]B!AL442</f>
        <v>0</v>
      </c>
    </row>
    <row r="126" spans="1:19" x14ac:dyDescent="0.2">
      <c r="A126" s="146" t="s">
        <v>197</v>
      </c>
      <c r="B126" s="147" t="s">
        <v>198</v>
      </c>
      <c r="C126" s="148">
        <f>[7]B!C522</f>
        <v>3941</v>
      </c>
      <c r="D126" s="148">
        <f>[7]B!D522</f>
        <v>3911</v>
      </c>
      <c r="E126" s="148">
        <f>[7]B!E522</f>
        <v>3911</v>
      </c>
      <c r="F126" s="464">
        <f>[7]B!F522</f>
        <v>0</v>
      </c>
      <c r="G126" s="465">
        <f>[7]B!G522</f>
        <v>30</v>
      </c>
      <c r="H126" s="148">
        <f>[7]B!AA522</f>
        <v>1439</v>
      </c>
      <c r="I126" s="148">
        <f>[7]B!AB522</f>
        <v>1086</v>
      </c>
      <c r="J126" s="148">
        <f>[7]B!AC522</f>
        <v>1416</v>
      </c>
      <c r="K126" s="148">
        <f>[7]B!AD522</f>
        <v>0</v>
      </c>
      <c r="L126" s="148">
        <f>[7]B!AE522</f>
        <v>0</v>
      </c>
      <c r="M126" s="465">
        <f>[7]B!AF522</f>
        <v>0</v>
      </c>
      <c r="N126" s="148">
        <f>[7]B!AG522</f>
        <v>0</v>
      </c>
      <c r="O126" s="148">
        <f>[7]B!AH522</f>
        <v>0</v>
      </c>
      <c r="P126" s="148">
        <f>[7]B!AI522</f>
        <v>286</v>
      </c>
      <c r="Q126" s="464">
        <f>[7]B!AJ522</f>
        <v>0</v>
      </c>
      <c r="R126" s="149"/>
      <c r="S126" s="145">
        <f>[7]B!$AL$522</f>
        <v>23623680</v>
      </c>
    </row>
    <row r="127" spans="1:19" x14ac:dyDescent="0.2">
      <c r="A127" s="586" t="s">
        <v>199</v>
      </c>
      <c r="B127" s="4" t="s">
        <v>200</v>
      </c>
      <c r="C127" s="150">
        <f>SUM(C128:C130)</f>
        <v>13608</v>
      </c>
      <c r="D127" s="151">
        <f>SUM(D128:D130)</f>
        <v>13575</v>
      </c>
      <c r="E127" s="151">
        <f t="shared" ref="E127:P127" si="1">SUM(E128:E130)</f>
        <v>13575</v>
      </c>
      <c r="F127" s="466">
        <f t="shared" si="1"/>
        <v>0</v>
      </c>
      <c r="G127" s="154">
        <f t="shared" si="1"/>
        <v>33</v>
      </c>
      <c r="H127" s="151">
        <f t="shared" si="1"/>
        <v>1162</v>
      </c>
      <c r="I127" s="151">
        <f t="shared" si="1"/>
        <v>9752</v>
      </c>
      <c r="J127" s="151">
        <f t="shared" si="1"/>
        <v>2694</v>
      </c>
      <c r="K127" s="151">
        <f t="shared" si="1"/>
        <v>0</v>
      </c>
      <c r="L127" s="151">
        <f t="shared" si="1"/>
        <v>0</v>
      </c>
      <c r="M127" s="467">
        <f t="shared" si="1"/>
        <v>0</v>
      </c>
      <c r="N127" s="151">
        <f t="shared" si="1"/>
        <v>0</v>
      </c>
      <c r="O127" s="151">
        <f t="shared" si="1"/>
        <v>0</v>
      </c>
      <c r="P127" s="151">
        <f t="shared" si="1"/>
        <v>78</v>
      </c>
      <c r="Q127" s="155">
        <f>SUM(Q128:Q130)</f>
        <v>0</v>
      </c>
      <c r="R127" s="156">
        <v>0</v>
      </c>
      <c r="S127" s="157">
        <f>SUM(S128:S130)</f>
        <v>105525400</v>
      </c>
    </row>
    <row r="128" spans="1:19" x14ac:dyDescent="0.2">
      <c r="A128" s="586"/>
      <c r="B128" s="158" t="s">
        <v>201</v>
      </c>
      <c r="C128" s="137">
        <f>[7]B!C582</f>
        <v>3949</v>
      </c>
      <c r="D128" s="137">
        <f>[7]B!D582</f>
        <v>3929</v>
      </c>
      <c r="E128" s="137">
        <f>[7]B!E582</f>
        <v>3929</v>
      </c>
      <c r="F128" s="460">
        <f>[7]B!F582</f>
        <v>0</v>
      </c>
      <c r="G128" s="461">
        <f>[7]B!G582</f>
        <v>20</v>
      </c>
      <c r="H128" s="137">
        <f>[7]B!AA582</f>
        <v>812</v>
      </c>
      <c r="I128" s="137">
        <f>[7]B!AB582</f>
        <v>2826</v>
      </c>
      <c r="J128" s="137">
        <f>[7]B!AC582</f>
        <v>311</v>
      </c>
      <c r="K128" s="137">
        <f>[7]B!AD582</f>
        <v>0</v>
      </c>
      <c r="L128" s="137">
        <f>[7]B!AE582</f>
        <v>0</v>
      </c>
      <c r="M128" s="461">
        <f>[7]B!AF582</f>
        <v>0</v>
      </c>
      <c r="N128" s="137">
        <f>[7]B!AG582</f>
        <v>0</v>
      </c>
      <c r="O128" s="137">
        <f>[7]B!AH582</f>
        <v>0</v>
      </c>
      <c r="P128" s="137">
        <f>[7]B!AI582</f>
        <v>19</v>
      </c>
      <c r="Q128" s="460">
        <f>[7]B!AJ582</f>
        <v>0</v>
      </c>
      <c r="R128" s="138"/>
      <c r="S128" s="139">
        <f>[7]B!$AL$582</f>
        <v>16227710</v>
      </c>
    </row>
    <row r="129" spans="1:19" x14ac:dyDescent="0.2">
      <c r="A129" s="586"/>
      <c r="B129" s="547" t="s">
        <v>202</v>
      </c>
      <c r="C129" s="142">
        <f>[7]B!C602</f>
        <v>24</v>
      </c>
      <c r="D129" s="142">
        <f>[7]B!D602</f>
        <v>24</v>
      </c>
      <c r="E129" s="142">
        <f>[7]B!E602</f>
        <v>24</v>
      </c>
      <c r="F129" s="462">
        <f>[7]B!F602</f>
        <v>0</v>
      </c>
      <c r="G129" s="463">
        <f>[7]B!G602</f>
        <v>0</v>
      </c>
      <c r="H129" s="142">
        <f>[7]B!AA602</f>
        <v>0</v>
      </c>
      <c r="I129" s="142">
        <f>[7]B!AB602</f>
        <v>24</v>
      </c>
      <c r="J129" s="142">
        <f>[7]B!AC602</f>
        <v>0</v>
      </c>
      <c r="K129" s="142">
        <f>[7]B!AD602</f>
        <v>0</v>
      </c>
      <c r="L129" s="142">
        <f>[7]B!AE602</f>
        <v>0</v>
      </c>
      <c r="M129" s="463">
        <f>[7]B!AF602</f>
        <v>0</v>
      </c>
      <c r="N129" s="142">
        <f>[7]B!AG602</f>
        <v>0</v>
      </c>
      <c r="O129" s="142">
        <f>[7]B!AH602</f>
        <v>0</v>
      </c>
      <c r="P129" s="142">
        <f>[7]B!AI602</f>
        <v>0</v>
      </c>
      <c r="Q129" s="462">
        <f>[7]B!AJ602</f>
        <v>0</v>
      </c>
      <c r="R129" s="143"/>
      <c r="S129" s="144">
        <f>[7]B!$AL$602</f>
        <v>91200</v>
      </c>
    </row>
    <row r="130" spans="1:19" x14ac:dyDescent="0.2">
      <c r="A130" s="587"/>
      <c r="B130" s="161" t="s">
        <v>203</v>
      </c>
      <c r="C130" s="162">
        <f>[7]B!C650</f>
        <v>9635</v>
      </c>
      <c r="D130" s="162">
        <f>[7]B!D650</f>
        <v>9622</v>
      </c>
      <c r="E130" s="162">
        <f>[7]B!E650</f>
        <v>9622</v>
      </c>
      <c r="F130" s="468">
        <f>[7]B!F650</f>
        <v>0</v>
      </c>
      <c r="G130" s="469">
        <f>[7]B!G650</f>
        <v>13</v>
      </c>
      <c r="H130" s="162">
        <f>[7]B!AA650</f>
        <v>350</v>
      </c>
      <c r="I130" s="162">
        <f>[7]B!AB650</f>
        <v>6902</v>
      </c>
      <c r="J130" s="162">
        <f>[7]B!AC650</f>
        <v>2383</v>
      </c>
      <c r="K130" s="162">
        <f>[7]B!AD650</f>
        <v>0</v>
      </c>
      <c r="L130" s="162">
        <f>[7]B!AE650</f>
        <v>0</v>
      </c>
      <c r="M130" s="469">
        <f>[7]B!AF650</f>
        <v>0</v>
      </c>
      <c r="N130" s="162">
        <f>[7]B!AG650</f>
        <v>0</v>
      </c>
      <c r="O130" s="162">
        <f>[7]B!AH650</f>
        <v>0</v>
      </c>
      <c r="P130" s="162">
        <f>[7]B!AI650</f>
        <v>59</v>
      </c>
      <c r="Q130" s="468">
        <f>[7]B!AJ650</f>
        <v>0</v>
      </c>
      <c r="R130" s="163"/>
      <c r="S130" s="470">
        <f>[7]B!$AL$650</f>
        <v>89206490</v>
      </c>
    </row>
    <row r="131" spans="1:19" x14ac:dyDescent="0.2">
      <c r="A131" s="135" t="s">
        <v>204</v>
      </c>
      <c r="B131" s="136" t="s">
        <v>205</v>
      </c>
      <c r="C131" s="137">
        <f>[7]B!C660</f>
        <v>268</v>
      </c>
      <c r="D131" s="137">
        <f>[7]B!D660</f>
        <v>264</v>
      </c>
      <c r="E131" s="137">
        <f>[7]B!E660</f>
        <v>264</v>
      </c>
      <c r="F131" s="460">
        <f>[7]B!F660</f>
        <v>0</v>
      </c>
      <c r="G131" s="461">
        <f>[7]B!G660</f>
        <v>4</v>
      </c>
      <c r="H131" s="137">
        <f>[7]B!AA660</f>
        <v>2</v>
      </c>
      <c r="I131" s="137">
        <f>[7]B!AB660</f>
        <v>9</v>
      </c>
      <c r="J131" s="137">
        <f>[7]B!AC660</f>
        <v>257</v>
      </c>
      <c r="K131" s="137">
        <f>[7]B!AD660</f>
        <v>0</v>
      </c>
      <c r="L131" s="137">
        <f>[7]B!AE660</f>
        <v>0</v>
      </c>
      <c r="M131" s="461">
        <f>[7]B!AF660</f>
        <v>0</v>
      </c>
      <c r="N131" s="137">
        <f>[7]B!AG660</f>
        <v>0</v>
      </c>
      <c r="O131" s="137">
        <f>[7]B!AH660</f>
        <v>0</v>
      </c>
      <c r="P131" s="137">
        <f>[7]B!AI660</f>
        <v>0</v>
      </c>
      <c r="Q131" s="460">
        <f>[7]B!AJ660</f>
        <v>0</v>
      </c>
      <c r="R131" s="138"/>
      <c r="S131" s="159">
        <f>[7]B!$AL$660</f>
        <v>695310</v>
      </c>
    </row>
    <row r="132" spans="1:19" s="166" customFormat="1" x14ac:dyDescent="0.2">
      <c r="A132" s="140" t="s">
        <v>206</v>
      </c>
      <c r="B132" s="549" t="s">
        <v>207</v>
      </c>
      <c r="C132" s="142">
        <f>[7]B!C721</f>
        <v>109</v>
      </c>
      <c r="D132" s="142">
        <f>[7]B!D721</f>
        <v>109</v>
      </c>
      <c r="E132" s="142">
        <f>[7]B!E721</f>
        <v>109</v>
      </c>
      <c r="F132" s="462">
        <f>[7]B!F721</f>
        <v>0</v>
      </c>
      <c r="G132" s="463">
        <f>[7]B!G721</f>
        <v>0</v>
      </c>
      <c r="H132" s="142">
        <f>[7]B!AA721</f>
        <v>13</v>
      </c>
      <c r="I132" s="142">
        <f>[7]B!AB721</f>
        <v>69</v>
      </c>
      <c r="J132" s="142">
        <f>[7]B!AC721</f>
        <v>27</v>
      </c>
      <c r="K132" s="142">
        <f>[7]B!AD721</f>
        <v>0</v>
      </c>
      <c r="L132" s="142">
        <f>[7]B!AE721</f>
        <v>0</v>
      </c>
      <c r="M132" s="463">
        <f>[7]B!AF721</f>
        <v>0</v>
      </c>
      <c r="N132" s="142">
        <f>[7]B!AG721</f>
        <v>0</v>
      </c>
      <c r="O132" s="142">
        <f>[7]B!AH721</f>
        <v>0</v>
      </c>
      <c r="P132" s="142">
        <f>[7]B!AI721</f>
        <v>26</v>
      </c>
      <c r="Q132" s="462">
        <f>[7]B!AJ721</f>
        <v>0</v>
      </c>
      <c r="R132" s="143"/>
      <c r="S132" s="165">
        <f>[7]B!$AL$721</f>
        <v>189690</v>
      </c>
    </row>
    <row r="133" spans="1:19" x14ac:dyDescent="0.2">
      <c r="A133" s="140" t="s">
        <v>208</v>
      </c>
      <c r="B133" s="549" t="s">
        <v>209</v>
      </c>
      <c r="C133" s="148">
        <f>[7]B!C764</f>
        <v>3025</v>
      </c>
      <c r="D133" s="148">
        <f>[7]B!D764</f>
        <v>3013</v>
      </c>
      <c r="E133" s="148">
        <f>[7]B!E764</f>
        <v>3013</v>
      </c>
      <c r="F133" s="464">
        <f>[7]B!F764</f>
        <v>0</v>
      </c>
      <c r="G133" s="465">
        <f>[7]B!G764</f>
        <v>12</v>
      </c>
      <c r="H133" s="148">
        <f>[7]B!AA764</f>
        <v>295</v>
      </c>
      <c r="I133" s="148">
        <f>[7]B!AB764</f>
        <v>2057</v>
      </c>
      <c r="J133" s="148">
        <f>[7]B!AC764</f>
        <v>673</v>
      </c>
      <c r="K133" s="148">
        <f>[7]B!AD764</f>
        <v>0</v>
      </c>
      <c r="L133" s="148">
        <f>[7]B!AE764</f>
        <v>0</v>
      </c>
      <c r="M133" s="465">
        <f>[7]B!AF764</f>
        <v>0</v>
      </c>
      <c r="N133" s="148">
        <f>[7]B!AG764</f>
        <v>0</v>
      </c>
      <c r="O133" s="148">
        <f>[7]B!AH764</f>
        <v>0</v>
      </c>
      <c r="P133" s="148">
        <f>[7]B!AI764</f>
        <v>2</v>
      </c>
      <c r="Q133" s="464">
        <f>[7]B!AJ764</f>
        <v>0</v>
      </c>
      <c r="R133" s="149"/>
      <c r="S133" s="144">
        <f>[7]B!$AL$764</f>
        <v>5501780</v>
      </c>
    </row>
    <row r="134" spans="1:19" s="3" customFormat="1" x14ac:dyDescent="0.2">
      <c r="A134" s="584" t="s">
        <v>210</v>
      </c>
      <c r="B134" s="585"/>
      <c r="C134" s="167">
        <f t="shared" ref="C134:P134" si="2">+C135+C136+C137+C138+C142+C143</f>
        <v>6030</v>
      </c>
      <c r="D134" s="168">
        <f t="shared" si="2"/>
        <v>5988</v>
      </c>
      <c r="E134" s="151">
        <f t="shared" si="2"/>
        <v>5987</v>
      </c>
      <c r="F134" s="466">
        <f t="shared" si="2"/>
        <v>1</v>
      </c>
      <c r="G134" s="154">
        <f t="shared" si="2"/>
        <v>42</v>
      </c>
      <c r="H134" s="151">
        <f t="shared" si="2"/>
        <v>987</v>
      </c>
      <c r="I134" s="151">
        <f t="shared" si="2"/>
        <v>1945</v>
      </c>
      <c r="J134" s="151">
        <f t="shared" si="2"/>
        <v>3098</v>
      </c>
      <c r="K134" s="151">
        <f t="shared" si="2"/>
        <v>23</v>
      </c>
      <c r="L134" s="151">
        <f t="shared" si="2"/>
        <v>0</v>
      </c>
      <c r="M134" s="467">
        <f t="shared" si="2"/>
        <v>0</v>
      </c>
      <c r="N134" s="151">
        <f t="shared" si="2"/>
        <v>0</v>
      </c>
      <c r="O134" s="172">
        <f t="shared" si="2"/>
        <v>0</v>
      </c>
      <c r="P134" s="172">
        <f t="shared" si="2"/>
        <v>29</v>
      </c>
      <c r="Q134" s="471">
        <f>+Q135+Q136+Q137+Q138+Q142+Q143</f>
        <v>0</v>
      </c>
      <c r="R134" s="173">
        <f>+R135+R136+R137</f>
        <v>0</v>
      </c>
      <c r="S134" s="157">
        <f>+S135+S136+S137+S138+S142</f>
        <v>174172600</v>
      </c>
    </row>
    <row r="135" spans="1:19" x14ac:dyDescent="0.2">
      <c r="A135" s="135" t="s">
        <v>211</v>
      </c>
      <c r="B135" s="174" t="s">
        <v>212</v>
      </c>
      <c r="C135" s="137">
        <f>[7]B!C824</f>
        <v>3053</v>
      </c>
      <c r="D135" s="137">
        <f>[7]B!D824</f>
        <v>3036</v>
      </c>
      <c r="E135" s="137">
        <f>[7]B!E824</f>
        <v>3035</v>
      </c>
      <c r="F135" s="460">
        <f>[7]B!F824</f>
        <v>1</v>
      </c>
      <c r="G135" s="461">
        <f>[7]B!G824</f>
        <v>17</v>
      </c>
      <c r="H135" s="175">
        <f>[7]B!AA824</f>
        <v>393</v>
      </c>
      <c r="I135" s="175">
        <f>[7]B!AB824</f>
        <v>986</v>
      </c>
      <c r="J135" s="175">
        <f>[7]B!AC824</f>
        <v>1674</v>
      </c>
      <c r="K135" s="175">
        <f>[7]B!AD824</f>
        <v>17</v>
      </c>
      <c r="L135" s="175">
        <f>[7]B!AE824</f>
        <v>0</v>
      </c>
      <c r="M135" s="472">
        <f>[7]B!AF824</f>
        <v>0</v>
      </c>
      <c r="N135" s="175">
        <f>[7]B!AG824</f>
        <v>0</v>
      </c>
      <c r="O135" s="175">
        <f>[7]B!AH824</f>
        <v>0</v>
      </c>
      <c r="P135" s="175">
        <f>[7]B!AI824</f>
        <v>0</v>
      </c>
      <c r="Q135" s="473">
        <f>[7]B!AJ824</f>
        <v>0</v>
      </c>
      <c r="R135" s="176"/>
      <c r="S135" s="139">
        <f>[7]B!$AL$824</f>
        <v>35562110</v>
      </c>
    </row>
    <row r="136" spans="1:19" x14ac:dyDescent="0.2">
      <c r="A136" s="146" t="s">
        <v>213</v>
      </c>
      <c r="B136" s="177" t="s">
        <v>214</v>
      </c>
      <c r="C136" s="142">
        <f>[7]B!C847</f>
        <v>0</v>
      </c>
      <c r="D136" s="142">
        <f>[7]B!D847</f>
        <v>0</v>
      </c>
      <c r="E136" s="142">
        <f>[7]B!E847</f>
        <v>0</v>
      </c>
      <c r="F136" s="462">
        <f>[7]B!F847</f>
        <v>0</v>
      </c>
      <c r="G136" s="463">
        <f>[7]B!G847</f>
        <v>0</v>
      </c>
      <c r="H136" s="178">
        <f>[7]B!AA847</f>
        <v>0</v>
      </c>
      <c r="I136" s="178">
        <f>[7]B!AB847</f>
        <v>0</v>
      </c>
      <c r="J136" s="178">
        <f>[7]B!AC847</f>
        <v>0</v>
      </c>
      <c r="K136" s="178">
        <f>[7]B!AD847</f>
        <v>0</v>
      </c>
      <c r="L136" s="178">
        <f>[7]B!AE847</f>
        <v>0</v>
      </c>
      <c r="M136" s="474">
        <f>[7]B!AF847</f>
        <v>0</v>
      </c>
      <c r="N136" s="178">
        <f>[7]B!AG847</f>
        <v>0</v>
      </c>
      <c r="O136" s="178">
        <f>[7]B!AH847</f>
        <v>0</v>
      </c>
      <c r="P136" s="178">
        <f>[7]B!AI847</f>
        <v>0</v>
      </c>
      <c r="Q136" s="475">
        <f>[7]B!AJ847</f>
        <v>0</v>
      </c>
      <c r="R136" s="179"/>
      <c r="S136" s="144">
        <f>[7]B!$AL$847</f>
        <v>0</v>
      </c>
    </row>
    <row r="137" spans="1:19" x14ac:dyDescent="0.2">
      <c r="A137" s="554" t="s">
        <v>215</v>
      </c>
      <c r="B137" s="181" t="s">
        <v>216</v>
      </c>
      <c r="C137" s="148">
        <f>[7]B!C877</f>
        <v>1929</v>
      </c>
      <c r="D137" s="148">
        <f>[7]B!D877</f>
        <v>1912</v>
      </c>
      <c r="E137" s="148">
        <f>[7]B!E877</f>
        <v>1912</v>
      </c>
      <c r="F137" s="464">
        <f>[7]B!F877</f>
        <v>0</v>
      </c>
      <c r="G137" s="465">
        <f>[7]B!G877</f>
        <v>17</v>
      </c>
      <c r="H137" s="182">
        <f>[7]B!AA877</f>
        <v>260</v>
      </c>
      <c r="I137" s="182">
        <f>[7]B!AB877</f>
        <v>426</v>
      </c>
      <c r="J137" s="182">
        <f>[7]B!AC877</f>
        <v>1243</v>
      </c>
      <c r="K137" s="182">
        <f>[7]B!AD877</f>
        <v>2</v>
      </c>
      <c r="L137" s="182">
        <f>[7]B!AE877</f>
        <v>0</v>
      </c>
      <c r="M137" s="476">
        <f>[7]B!AF877</f>
        <v>0</v>
      </c>
      <c r="N137" s="182">
        <f>[7]B!AG877</f>
        <v>0</v>
      </c>
      <c r="O137" s="182">
        <f>[7]B!AH877</f>
        <v>0</v>
      </c>
      <c r="P137" s="182">
        <f>[7]B!AI877</f>
        <v>1</v>
      </c>
      <c r="Q137" s="477">
        <f>[7]B!AJ877</f>
        <v>0</v>
      </c>
      <c r="R137" s="183"/>
      <c r="S137" s="470">
        <f>[7]B!$AL$877</f>
        <v>118177130</v>
      </c>
    </row>
    <row r="138" spans="1:19" x14ac:dyDescent="0.2">
      <c r="A138" s="588" t="s">
        <v>193</v>
      </c>
      <c r="B138" s="174" t="s">
        <v>217</v>
      </c>
      <c r="C138" s="184">
        <f>SUM(C139:C141)</f>
        <v>1037</v>
      </c>
      <c r="D138" s="43">
        <f>SUM(D139:D141)</f>
        <v>1029</v>
      </c>
      <c r="E138" s="43">
        <f t="shared" ref="E138:P138" si="3">SUM(E139:E141)</f>
        <v>1029</v>
      </c>
      <c r="F138" s="30">
        <f t="shared" si="3"/>
        <v>0</v>
      </c>
      <c r="G138" s="187">
        <f t="shared" si="3"/>
        <v>8</v>
      </c>
      <c r="H138" s="478">
        <f t="shared" si="3"/>
        <v>332</v>
      </c>
      <c r="I138" s="478">
        <f t="shared" si="3"/>
        <v>524</v>
      </c>
      <c r="J138" s="478">
        <f t="shared" si="3"/>
        <v>181</v>
      </c>
      <c r="K138" s="478">
        <f t="shared" si="3"/>
        <v>0</v>
      </c>
      <c r="L138" s="478">
        <f t="shared" si="3"/>
        <v>0</v>
      </c>
      <c r="M138" s="479">
        <f t="shared" si="3"/>
        <v>0</v>
      </c>
      <c r="N138" s="478">
        <f>SUM(N139:N141)</f>
        <v>0</v>
      </c>
      <c r="O138" s="193">
        <f t="shared" si="3"/>
        <v>0</v>
      </c>
      <c r="P138" s="193">
        <f t="shared" si="3"/>
        <v>1</v>
      </c>
      <c r="Q138" s="480">
        <f>SUM(Q139:Q141)</f>
        <v>0</v>
      </c>
      <c r="R138" s="194">
        <f>SUM(R139:R142)</f>
        <v>0</v>
      </c>
      <c r="S138" s="481">
        <f>SUM(S139:S141)</f>
        <v>20433360</v>
      </c>
    </row>
    <row r="139" spans="1:19" x14ac:dyDescent="0.2">
      <c r="A139" s="588"/>
      <c r="B139" s="195" t="s">
        <v>218</v>
      </c>
      <c r="C139" s="137">
        <f>[7]B!C902-[7]B!C879-[7]B!C880</f>
        <v>993</v>
      </c>
      <c r="D139" s="137">
        <f>[7]B!D902-[7]B!D879-[7]B!D880</f>
        <v>986</v>
      </c>
      <c r="E139" s="137">
        <f>[7]B!E902-[7]B!E879-[7]B!E880</f>
        <v>986</v>
      </c>
      <c r="F139" s="460">
        <f>[7]B!F902-[7]B!F879-[7]B!F880</f>
        <v>0</v>
      </c>
      <c r="G139" s="461">
        <f>[7]B!G902-[7]B!G879-[7]B!G880</f>
        <v>7</v>
      </c>
      <c r="H139" s="175">
        <f>[7]B!AA902-[7]B!AA879-[7]B!AA880</f>
        <v>316</v>
      </c>
      <c r="I139" s="175">
        <f>[7]B!AB902-[7]B!AB879-[7]B!AB880</f>
        <v>507</v>
      </c>
      <c r="J139" s="175">
        <f>[7]B!AC902-[7]B!AC879-[7]B!AC880</f>
        <v>170</v>
      </c>
      <c r="K139" s="175">
        <f>[7]B!AD902-[7]B!AD879-[7]B!AD880</f>
        <v>0</v>
      </c>
      <c r="L139" s="175">
        <f>[7]B!AE902-[7]B!AE879-[7]B!AE880</f>
        <v>0</v>
      </c>
      <c r="M139" s="472">
        <f>[7]B!AF902-[7]B!AF879-[7]B!AF880</f>
        <v>0</v>
      </c>
      <c r="N139" s="175">
        <f>[7]B!AG902-[7]B!AG879-[7]B!AG880</f>
        <v>0</v>
      </c>
      <c r="O139" s="175">
        <f>[7]B!AH902-[7]B!AH879-[7]B!AH880</f>
        <v>0</v>
      </c>
      <c r="P139" s="175">
        <f>[7]B!AI902-[7]B!AI879-[7]B!AI880</f>
        <v>1</v>
      </c>
      <c r="Q139" s="473">
        <f>[7]B!AJ902-[7]B!AJ879-[7]B!AJ880</f>
        <v>0</v>
      </c>
      <c r="R139" s="176"/>
      <c r="S139" s="139">
        <f>[7]B!$AL$902-[7]B!$AL$879-[7]B!$AL$880</f>
        <v>19412540</v>
      </c>
    </row>
    <row r="140" spans="1:19" x14ac:dyDescent="0.2">
      <c r="A140" s="588"/>
      <c r="B140" s="195" t="s">
        <v>219</v>
      </c>
      <c r="C140" s="142">
        <f>[7]B!C879</f>
        <v>0</v>
      </c>
      <c r="D140" s="142">
        <f>[7]B!D879</f>
        <v>0</v>
      </c>
      <c r="E140" s="142">
        <f>[7]B!E879</f>
        <v>0</v>
      </c>
      <c r="F140" s="462">
        <f>[7]B!F879</f>
        <v>0</v>
      </c>
      <c r="G140" s="463">
        <f>[7]B!G879</f>
        <v>0</v>
      </c>
      <c r="H140" s="178">
        <f>[7]B!AA879</f>
        <v>0</v>
      </c>
      <c r="I140" s="178">
        <f>[7]B!AB879</f>
        <v>0</v>
      </c>
      <c r="J140" s="178">
        <f>[7]B!AC879</f>
        <v>0</v>
      </c>
      <c r="K140" s="178">
        <f>[7]B!AD879</f>
        <v>0</v>
      </c>
      <c r="L140" s="178">
        <f>[7]B!AE879</f>
        <v>0</v>
      </c>
      <c r="M140" s="474">
        <f>[7]B!AF879</f>
        <v>0</v>
      </c>
      <c r="N140" s="178">
        <f>[7]B!AG879</f>
        <v>0</v>
      </c>
      <c r="O140" s="178">
        <f>[7]B!AH879</f>
        <v>0</v>
      </c>
      <c r="P140" s="178">
        <f>[7]B!AI879</f>
        <v>0</v>
      </c>
      <c r="Q140" s="475">
        <f>[7]B!AJ879</f>
        <v>0</v>
      </c>
      <c r="R140" s="179"/>
      <c r="S140" s="144">
        <f>[7]B!$AL$879</f>
        <v>0</v>
      </c>
    </row>
    <row r="141" spans="1:19" x14ac:dyDescent="0.2">
      <c r="A141" s="588"/>
      <c r="B141" s="196" t="s">
        <v>220</v>
      </c>
      <c r="C141" s="148">
        <f>[7]B!C880</f>
        <v>44</v>
      </c>
      <c r="D141" s="148">
        <f>[7]B!D880</f>
        <v>43</v>
      </c>
      <c r="E141" s="148">
        <f>[7]B!E880</f>
        <v>43</v>
      </c>
      <c r="F141" s="464">
        <f>[7]B!F880</f>
        <v>0</v>
      </c>
      <c r="G141" s="465">
        <f>[7]B!G880</f>
        <v>1</v>
      </c>
      <c r="H141" s="182">
        <f>[7]B!AA880</f>
        <v>16</v>
      </c>
      <c r="I141" s="182">
        <f>[7]B!AB880</f>
        <v>17</v>
      </c>
      <c r="J141" s="182">
        <f>[7]B!AC880</f>
        <v>11</v>
      </c>
      <c r="K141" s="182">
        <f>[7]B!AD880</f>
        <v>0</v>
      </c>
      <c r="L141" s="182">
        <f>[7]B!AE880</f>
        <v>0</v>
      </c>
      <c r="M141" s="476">
        <f>[7]B!AF880</f>
        <v>0</v>
      </c>
      <c r="N141" s="182">
        <f>[7]B!AG880</f>
        <v>0</v>
      </c>
      <c r="O141" s="182">
        <f>[7]B!AH880</f>
        <v>0</v>
      </c>
      <c r="P141" s="182">
        <f>[7]B!AI880</f>
        <v>0</v>
      </c>
      <c r="Q141" s="477">
        <f>[7]B!AJ880</f>
        <v>0</v>
      </c>
      <c r="R141" s="183"/>
      <c r="S141" s="470">
        <f>[7]B!$AL$880</f>
        <v>1020820</v>
      </c>
    </row>
    <row r="142" spans="1:19" x14ac:dyDescent="0.2">
      <c r="A142" s="135" t="s">
        <v>195</v>
      </c>
      <c r="B142" s="197" t="s">
        <v>221</v>
      </c>
      <c r="C142" s="198">
        <f>[7]B!C944</f>
        <v>0</v>
      </c>
      <c r="D142" s="198">
        <f>[7]B!D944</f>
        <v>0</v>
      </c>
      <c r="E142" s="198">
        <f>[7]B!E944</f>
        <v>0</v>
      </c>
      <c r="F142" s="482">
        <f>[7]B!F944</f>
        <v>0</v>
      </c>
      <c r="G142" s="483">
        <f>[7]B!G944</f>
        <v>0</v>
      </c>
      <c r="H142" s="199">
        <f>[7]B!AA944</f>
        <v>0</v>
      </c>
      <c r="I142" s="199">
        <f>[7]B!AB944</f>
        <v>0</v>
      </c>
      <c r="J142" s="199">
        <f>[7]B!AC944</f>
        <v>0</v>
      </c>
      <c r="K142" s="199">
        <f>[7]B!AD944</f>
        <v>0</v>
      </c>
      <c r="L142" s="199">
        <f>[7]B!AE944</f>
        <v>0</v>
      </c>
      <c r="M142" s="484">
        <f>[7]B!AF944</f>
        <v>0</v>
      </c>
      <c r="N142" s="199">
        <f>[7]B!AG944</f>
        <v>0</v>
      </c>
      <c r="O142" s="199">
        <f>[7]B!AH944</f>
        <v>0</v>
      </c>
      <c r="P142" s="199">
        <f>[7]B!AI944</f>
        <v>27</v>
      </c>
      <c r="Q142" s="485">
        <f>[7]B!AJ944</f>
        <v>0</v>
      </c>
      <c r="R142" s="200"/>
      <c r="S142" s="139">
        <f>[7]B!$AL$944</f>
        <v>0</v>
      </c>
    </row>
    <row r="143" spans="1:19" s="203" customFormat="1" x14ac:dyDescent="0.2">
      <c r="A143" s="146"/>
      <c r="B143" s="201" t="s">
        <v>222</v>
      </c>
      <c r="C143" s="148">
        <f>[7]B!C988</f>
        <v>11</v>
      </c>
      <c r="D143" s="148">
        <f>[7]B!D988</f>
        <v>11</v>
      </c>
      <c r="E143" s="148">
        <f>[7]B!E988</f>
        <v>11</v>
      </c>
      <c r="F143" s="464">
        <f>[7]B!F988</f>
        <v>0</v>
      </c>
      <c r="G143" s="465">
        <f>[7]B!G988</f>
        <v>0</v>
      </c>
      <c r="H143" s="182">
        <f>[7]B!AA988</f>
        <v>2</v>
      </c>
      <c r="I143" s="182">
        <f>[7]B!AB988</f>
        <v>9</v>
      </c>
      <c r="J143" s="182">
        <f>[7]B!AC988</f>
        <v>0</v>
      </c>
      <c r="K143" s="182">
        <f>[7]B!AD988</f>
        <v>4</v>
      </c>
      <c r="L143" s="182">
        <f>[7]B!AE988</f>
        <v>0</v>
      </c>
      <c r="M143" s="476">
        <f>[7]B!AF988</f>
        <v>0</v>
      </c>
      <c r="N143" s="182">
        <f>[7]B!AG988</f>
        <v>0</v>
      </c>
      <c r="O143" s="182">
        <f>[7]B!AH988</f>
        <v>0</v>
      </c>
      <c r="P143" s="182">
        <f>[7]B!AI988</f>
        <v>0</v>
      </c>
      <c r="Q143" s="477">
        <f>[7]B!AJ988</f>
        <v>0</v>
      </c>
      <c r="R143" s="149"/>
      <c r="S143" s="486"/>
    </row>
    <row r="144" spans="1:19" s="203" customFormat="1" x14ac:dyDescent="0.2">
      <c r="A144" s="589" t="s">
        <v>223</v>
      </c>
      <c r="B144" s="590"/>
      <c r="C144" s="137">
        <f>[7]B!C671</f>
        <v>7225</v>
      </c>
      <c r="D144" s="137">
        <f>[7]B!D671</f>
        <v>7183</v>
      </c>
      <c r="E144" s="137">
        <f>[7]B!E671</f>
        <v>7024</v>
      </c>
      <c r="F144" s="460">
        <f>[7]B!F671</f>
        <v>159</v>
      </c>
      <c r="G144" s="461">
        <f>[7]B!G671</f>
        <v>42</v>
      </c>
      <c r="H144" s="175">
        <f>[7]B!AA671</f>
        <v>4236</v>
      </c>
      <c r="I144" s="175">
        <f>[7]B!AB671</f>
        <v>1641</v>
      </c>
      <c r="J144" s="175">
        <f>[7]B!AC671</f>
        <v>1348</v>
      </c>
      <c r="K144" s="175">
        <f>[7]B!AD671</f>
        <v>0</v>
      </c>
      <c r="L144" s="175">
        <f>[7]B!AE671</f>
        <v>0</v>
      </c>
      <c r="M144" s="472">
        <f>[7]B!AF671</f>
        <v>0</v>
      </c>
      <c r="N144" s="175">
        <f>[7]B!AG671</f>
        <v>0</v>
      </c>
      <c r="O144" s="175">
        <f>[7]B!AH671</f>
        <v>0</v>
      </c>
      <c r="P144" s="175">
        <f>[7]B!AI671</f>
        <v>0</v>
      </c>
      <c r="Q144" s="473">
        <f>[7]B!AJ671</f>
        <v>0</v>
      </c>
      <c r="R144" s="138"/>
      <c r="S144" s="487"/>
    </row>
    <row r="145" spans="1:24" s="3" customFormat="1" x14ac:dyDescent="0.2">
      <c r="A145" s="591" t="s">
        <v>224</v>
      </c>
      <c r="B145" s="592"/>
      <c r="C145" s="204">
        <f>[7]B!C1240</f>
        <v>0</v>
      </c>
      <c r="D145" s="204">
        <f>[7]B!D1240</f>
        <v>0</v>
      </c>
      <c r="E145" s="204">
        <f>[7]B!E1240</f>
        <v>0</v>
      </c>
      <c r="F145" s="488">
        <f>[7]B!F1240</f>
        <v>0</v>
      </c>
      <c r="G145" s="489">
        <f>[7]B!G1240</f>
        <v>0</v>
      </c>
      <c r="H145" s="205">
        <f>[7]B!AA1240</f>
        <v>0</v>
      </c>
      <c r="I145" s="205">
        <f>[7]B!AB1240</f>
        <v>0</v>
      </c>
      <c r="J145" s="205">
        <f>[7]B!AC1240</f>
        <v>0</v>
      </c>
      <c r="K145" s="205">
        <f>[7]B!AD1240</f>
        <v>0</v>
      </c>
      <c r="L145" s="205">
        <f>[7]B!AE1240</f>
        <v>0</v>
      </c>
      <c r="M145" s="490">
        <f>[7]B!AF1240</f>
        <v>0</v>
      </c>
      <c r="N145" s="205">
        <f>[7]B!AG1240</f>
        <v>0</v>
      </c>
      <c r="O145" s="205">
        <f>[7]B!AH1240</f>
        <v>0</v>
      </c>
      <c r="P145" s="205">
        <f>[7]B!AI1240</f>
        <v>537</v>
      </c>
      <c r="Q145" s="491">
        <f>[7]B!AJ1240</f>
        <v>0</v>
      </c>
      <c r="R145" s="206"/>
      <c r="S145" s="207">
        <f>[7]B!$AL$1240</f>
        <v>0</v>
      </c>
      <c r="T145" s="106"/>
    </row>
    <row r="146" spans="1:24" x14ac:dyDescent="0.2">
      <c r="A146" s="3" t="s">
        <v>225</v>
      </c>
      <c r="C146" s="4"/>
      <c r="R146" s="208"/>
      <c r="U146" s="209"/>
    </row>
    <row r="147" spans="1:24" ht="14.25" customHeight="1" x14ac:dyDescent="0.2">
      <c r="A147" s="637" t="s">
        <v>226</v>
      </c>
      <c r="B147" s="638"/>
      <c r="C147" s="581" t="s">
        <v>157</v>
      </c>
      <c r="D147" s="613" t="s">
        <v>227</v>
      </c>
      <c r="E147" s="614"/>
      <c r="F147" s="614"/>
      <c r="G147" s="630"/>
      <c r="H147" s="631" t="s">
        <v>169</v>
      </c>
      <c r="I147" s="631"/>
      <c r="J147" s="632"/>
      <c r="K147" s="633" t="s">
        <v>170</v>
      </c>
      <c r="L147" s="633"/>
      <c r="M147" s="633"/>
      <c r="N147" s="621" t="s">
        <v>171</v>
      </c>
      <c r="O147" s="750" t="s">
        <v>172</v>
      </c>
      <c r="P147" s="751"/>
      <c r="Q147" s="593" t="s">
        <v>173</v>
      </c>
      <c r="R147" s="629" t="s">
        <v>7</v>
      </c>
      <c r="U147" s="209"/>
    </row>
    <row r="148" spans="1:24" ht="14.25" customHeight="1" x14ac:dyDescent="0.2">
      <c r="A148" s="637"/>
      <c r="B148" s="638"/>
      <c r="C148" s="582"/>
      <c r="D148" s="599" t="s">
        <v>175</v>
      </c>
      <c r="E148" s="613" t="s">
        <v>176</v>
      </c>
      <c r="F148" s="630"/>
      <c r="G148" s="644" t="s">
        <v>177</v>
      </c>
      <c r="H148" s="760" t="s">
        <v>178</v>
      </c>
      <c r="I148" s="760" t="s">
        <v>179</v>
      </c>
      <c r="J148" s="760" t="s">
        <v>180</v>
      </c>
      <c r="K148" s="762" t="s">
        <v>181</v>
      </c>
      <c r="L148" s="612" t="s">
        <v>182</v>
      </c>
      <c r="M148" s="626" t="s">
        <v>183</v>
      </c>
      <c r="N148" s="622"/>
      <c r="O148" s="759" t="s">
        <v>184</v>
      </c>
      <c r="P148" s="751" t="s">
        <v>185</v>
      </c>
      <c r="Q148" s="594"/>
      <c r="R148" s="629"/>
      <c r="U148" s="209"/>
    </row>
    <row r="149" spans="1:24" x14ac:dyDescent="0.2">
      <c r="A149" s="637"/>
      <c r="B149" s="638"/>
      <c r="C149" s="583"/>
      <c r="D149" s="600"/>
      <c r="E149" s="210" t="s">
        <v>186</v>
      </c>
      <c r="F149" s="131" t="s">
        <v>187</v>
      </c>
      <c r="G149" s="645"/>
      <c r="H149" s="761"/>
      <c r="I149" s="761"/>
      <c r="J149" s="761"/>
      <c r="K149" s="762"/>
      <c r="L149" s="612"/>
      <c r="M149" s="626"/>
      <c r="N149" s="623"/>
      <c r="O149" s="759"/>
      <c r="P149" s="751"/>
      <c r="Q149" s="595"/>
      <c r="R149" s="629"/>
      <c r="U149" s="209"/>
    </row>
    <row r="150" spans="1:24" x14ac:dyDescent="0.2">
      <c r="A150" s="640" t="s">
        <v>228</v>
      </c>
      <c r="B150" s="641"/>
      <c r="C150" s="211">
        <f>+[7]B!C997+[7]B!C1005+[7]B!C1014+[7]B!C1024+[7]B!C1031+[7]B!C1035+[7]B!C1039+[7]B!C1043+[7]B!C1051+[7]B!C1054+[7]B!C1057+[7]B!C1065</f>
        <v>0</v>
      </c>
      <c r="D150" s="212">
        <f>+[7]B!D997+[7]B!D1005+[7]B!D1014+[7]B!D1024+[7]B!D1031+[7]B!D1035+[7]B!D1039+[7]B!D1043+[7]B!D1051+[7]B!D1054+[7]B!D1057+[7]B!D1065</f>
        <v>0</v>
      </c>
      <c r="E150" s="212">
        <f>+[7]B!E997+[7]B!E1005+[7]B!E1014+[7]B!E1024+[7]B!E1031+[7]B!E1035+[7]B!E1039+[7]B!E1043+[7]B!E1051+[7]B!E1054+[7]B!E1057+[7]B!E1065</f>
        <v>0</v>
      </c>
      <c r="F150" s="212">
        <f>+[7]B!F997+[7]B!F1005+[7]B!F1014+[7]B!F1024+[7]B!F1031+[7]B!F1035+[7]B!F1039+[7]B!F1043+[7]B!F1051+[7]B!F1054+[7]B!F1057+[7]B!F1065</f>
        <v>0</v>
      </c>
      <c r="G150" s="212">
        <f>+[7]B!G997+[7]B!G1005+[7]B!G1014+[7]B!G1024+[7]B!G1031+[7]B!G1035+[7]B!G1039+[7]B!G1043+[7]B!G1051+[7]B!G1054+[7]B!G1057+[7]B!G1065</f>
        <v>0</v>
      </c>
      <c r="H150" s="212">
        <f>+[7]B!AA997+[7]B!AA1005+[7]B!AA1014+[7]B!AA1024+[7]B!AA1031+[7]B!AA1035+[7]B!AA1039+[7]B!AA1043+[7]B!AA1051+[7]B!AA1054+[7]B!AA1057+[7]B!AA1065</f>
        <v>0</v>
      </c>
      <c r="I150" s="212">
        <f>+[7]B!AB997+[7]B!AB1005+[7]B!AB1014+[7]B!AB1024+[7]B!AB1031+[7]B!AB1035+[7]B!AB1039+[7]B!AB1043+[7]B!AB1051+[7]B!AB1054+[7]B!AB1057+[7]B!AB1065</f>
        <v>0</v>
      </c>
      <c r="J150" s="212">
        <f>+[7]B!AC997+[7]B!AC1005+[7]B!AC1014+[7]B!AC1024+[7]B!AC1031+[7]B!AC1035+[7]B!AC1039+[7]B!AC1043+[7]B!AC1051+[7]B!AC1054+[7]B!AC1057+[7]B!AC1065</f>
        <v>0</v>
      </c>
      <c r="K150" s="212">
        <f>+[7]B!AD997+[7]B!AD1005+[7]B!AD1014+[7]B!AD1024+[7]B!AD1031+[7]B!AD1035+[7]B!AD1039+[7]B!AD1043+[7]B!AD1051+[7]B!AD1054+[7]B!AD1057+[7]B!AD1065</f>
        <v>0</v>
      </c>
      <c r="L150" s="212">
        <f>+[7]B!AE997+[7]B!AE1005+[7]B!AE1014+[7]B!AE1024+[7]B!AE1031+[7]B!AE1035+[7]B!AE1039+[7]B!AE1043+[7]B!AE1051+[7]B!AE1054+[7]B!AE1057+[7]B!AE1065</f>
        <v>0</v>
      </c>
      <c r="M150" s="212">
        <f>+[7]B!AF997+[7]B!AF1005+[7]B!AF1014+[7]B!AF1024+[7]B!AF1031+[7]B!AF1035+[7]B!AF1039+[7]B!AF1043+[7]B!AF1051+[7]B!AF1054+[7]B!AF1057+[7]B!AF1065</f>
        <v>0</v>
      </c>
      <c r="N150" s="212">
        <f>+[7]B!AG997+[7]B!AG1005+[7]B!AG1014+[7]B!AG1024+[7]B!AG1031+[7]B!AG1035+[7]B!AG1039+[7]B!AG1043+[7]B!AG1051+[7]B!AG1054+[7]B!AG1057+[7]B!AG1065</f>
        <v>0</v>
      </c>
      <c r="O150" s="212">
        <f>+[7]B!AH997+[7]B!AH1005+[7]B!AH1014+[7]B!AH1024+[7]B!AH1031+[7]B!AH1035+[7]B!AH1039+[7]B!AH1043+[7]B!AH1051+[7]B!AH1054+[7]B!AH1057+[7]B!AH1065</f>
        <v>0</v>
      </c>
      <c r="P150" s="212">
        <f>+[7]B!AI997+[7]B!AI1005+[7]B!AI1014+[7]B!AI1024+[7]B!AI1031+[7]B!AI1035+[7]B!AI1039+[7]B!AI1043+[7]B!AI1051+[7]B!AI1054+[7]B!AI1057+[7]B!AI1065</f>
        <v>0</v>
      </c>
      <c r="Q150" s="212">
        <f>+[7]B!AJ997+[7]B!AJ1005+[7]B!AJ1014+[7]B!AJ1024+[7]B!AJ1031+[7]B!AJ1035+[7]B!AJ1039+[7]B!AJ1043+[7]B!AJ1051+[7]B!AJ1054+[7]B!AJ1057+[7]B!AJ1065</f>
        <v>0</v>
      </c>
      <c r="R150" s="213">
        <f>+[7]B!AL997+[7]B!AL1005+[7]B!AL1014+[7]B!AL1024+[7]B!AL1031+[7]B!AL1035+[7]B!AL1039+[7]B!AL1043+[7]B!AL1051+[7]B!AL1054+[7]B!AL1057+[7]B!AL1065</f>
        <v>0</v>
      </c>
      <c r="U150" s="209"/>
    </row>
    <row r="151" spans="1:24" x14ac:dyDescent="0.2">
      <c r="A151" s="642" t="s">
        <v>229</v>
      </c>
      <c r="B151" s="643"/>
      <c r="C151" s="214">
        <f>[7]B!C1071</f>
        <v>0</v>
      </c>
      <c r="D151" s="215">
        <f>[7]B!D1071</f>
        <v>0</v>
      </c>
      <c r="E151" s="215">
        <f>[7]B!E1071</f>
        <v>0</v>
      </c>
      <c r="F151" s="215">
        <f>[7]B!F1071</f>
        <v>0</v>
      </c>
      <c r="G151" s="215">
        <f>[7]B!G1071</f>
        <v>0</v>
      </c>
      <c r="H151" s="215">
        <f>[7]B!AA1071</f>
        <v>0</v>
      </c>
      <c r="I151" s="215">
        <f>[7]B!AB1071</f>
        <v>0</v>
      </c>
      <c r="J151" s="215">
        <f>[7]B!AC1071</f>
        <v>0</v>
      </c>
      <c r="K151" s="215">
        <f>[7]B!AD1071</f>
        <v>0</v>
      </c>
      <c r="L151" s="215">
        <f>[7]B!AE1071</f>
        <v>0</v>
      </c>
      <c r="M151" s="215">
        <f>[7]B!AF1071</f>
        <v>0</v>
      </c>
      <c r="N151" s="215">
        <f>[7]B!AG1071</f>
        <v>0</v>
      </c>
      <c r="O151" s="215">
        <f>[7]B!AH1071</f>
        <v>0</v>
      </c>
      <c r="P151" s="215">
        <f>[7]B!AI1071</f>
        <v>0</v>
      </c>
      <c r="Q151" s="215">
        <f>[7]B!AJ1071</f>
        <v>0</v>
      </c>
      <c r="R151" s="216">
        <f>[7]B!AL1071</f>
        <v>0</v>
      </c>
      <c r="U151" s="209"/>
    </row>
    <row r="152" spans="1:24" x14ac:dyDescent="0.2">
      <c r="A152" s="634" t="s">
        <v>230</v>
      </c>
      <c r="B152" s="635"/>
      <c r="C152" s="217">
        <f>[7]B!C1081</f>
        <v>0</v>
      </c>
      <c r="D152" s="218">
        <f>[7]B!D1081</f>
        <v>0</v>
      </c>
      <c r="E152" s="218">
        <f>[7]B!E1081</f>
        <v>0</v>
      </c>
      <c r="F152" s="218">
        <f>[7]B!F1081</f>
        <v>0</v>
      </c>
      <c r="G152" s="218">
        <f>[7]B!G1081</f>
        <v>0</v>
      </c>
      <c r="H152" s="218">
        <f>[7]B!AA1081</f>
        <v>0</v>
      </c>
      <c r="I152" s="218">
        <f>[7]B!AB1081</f>
        <v>0</v>
      </c>
      <c r="J152" s="218">
        <f>[7]B!AC1081</f>
        <v>0</v>
      </c>
      <c r="K152" s="218">
        <f>[7]B!AD1081</f>
        <v>0</v>
      </c>
      <c r="L152" s="218">
        <f>[7]B!AE1081</f>
        <v>0</v>
      </c>
      <c r="M152" s="218">
        <f>[7]B!AF1081</f>
        <v>0</v>
      </c>
      <c r="N152" s="218">
        <f>[7]B!AG1081</f>
        <v>0</v>
      </c>
      <c r="O152" s="218">
        <f>[7]B!AH1081</f>
        <v>0</v>
      </c>
      <c r="P152" s="218">
        <f>[7]B!AI1081</f>
        <v>0</v>
      </c>
      <c r="Q152" s="218">
        <f>[7]B!AJ1081</f>
        <v>0</v>
      </c>
      <c r="R152" s="219">
        <f>[7]B!AL1081</f>
        <v>0</v>
      </c>
      <c r="U152" s="209"/>
    </row>
    <row r="153" spans="1:24" x14ac:dyDescent="0.2">
      <c r="A153" s="634" t="s">
        <v>231</v>
      </c>
      <c r="B153" s="635"/>
      <c r="C153" s="217">
        <f>[7]B!C1101</f>
        <v>0</v>
      </c>
      <c r="D153" s="218">
        <f>[7]B!D1101</f>
        <v>0</v>
      </c>
      <c r="E153" s="218">
        <f>[7]B!E1101</f>
        <v>0</v>
      </c>
      <c r="F153" s="218">
        <f>[7]B!F1101</f>
        <v>0</v>
      </c>
      <c r="G153" s="218">
        <f>[7]B!G1101</f>
        <v>0</v>
      </c>
      <c r="H153" s="218">
        <f>[7]B!AA1101</f>
        <v>0</v>
      </c>
      <c r="I153" s="218">
        <f>[7]B!AB1101</f>
        <v>0</v>
      </c>
      <c r="J153" s="218">
        <f>[7]B!AC1101</f>
        <v>0</v>
      </c>
      <c r="K153" s="218">
        <f>[7]B!AD1101</f>
        <v>0</v>
      </c>
      <c r="L153" s="218">
        <f>[7]B!AE1101</f>
        <v>0</v>
      </c>
      <c r="M153" s="218">
        <f>[7]B!AF1101</f>
        <v>0</v>
      </c>
      <c r="N153" s="218">
        <f>[7]B!AG1101</f>
        <v>0</v>
      </c>
      <c r="O153" s="218">
        <f>[7]B!AH1101</f>
        <v>0</v>
      </c>
      <c r="P153" s="218">
        <f>[7]B!AI1101</f>
        <v>0</v>
      </c>
      <c r="Q153" s="218">
        <f>[7]B!AJ1101</f>
        <v>0</v>
      </c>
      <c r="R153" s="219">
        <f>[7]B!AL1101</f>
        <v>0</v>
      </c>
      <c r="U153" s="209"/>
    </row>
    <row r="154" spans="1:24" x14ac:dyDescent="0.2">
      <c r="A154" s="634" t="s">
        <v>232</v>
      </c>
      <c r="B154" s="635"/>
      <c r="C154" s="220">
        <f>[7]B!C1104</f>
        <v>0</v>
      </c>
      <c r="D154" s="221">
        <f>[7]B!D1104</f>
        <v>0</v>
      </c>
      <c r="E154" s="221">
        <f>[7]B!E1104</f>
        <v>0</v>
      </c>
      <c r="F154" s="221">
        <f>[7]B!F1104</f>
        <v>0</v>
      </c>
      <c r="G154" s="221">
        <f>[7]B!G1104</f>
        <v>0</v>
      </c>
      <c r="H154" s="221">
        <f>[7]B!AA1104</f>
        <v>0</v>
      </c>
      <c r="I154" s="221">
        <f>[7]B!AB1104</f>
        <v>0</v>
      </c>
      <c r="J154" s="221">
        <f>[7]B!AC1104</f>
        <v>0</v>
      </c>
      <c r="K154" s="221">
        <f>[7]B!AD1104</f>
        <v>0</v>
      </c>
      <c r="L154" s="221">
        <f>[7]B!AE1104</f>
        <v>0</v>
      </c>
      <c r="M154" s="221">
        <f>[7]B!AF1104</f>
        <v>0</v>
      </c>
      <c r="N154" s="221">
        <f>[7]B!AG1104</f>
        <v>0</v>
      </c>
      <c r="O154" s="221">
        <f>[7]B!AH1104</f>
        <v>0</v>
      </c>
      <c r="P154" s="221">
        <f>[7]B!AI1104</f>
        <v>0</v>
      </c>
      <c r="Q154" s="221">
        <f>[7]B!AJ1104</f>
        <v>0</v>
      </c>
      <c r="R154" s="219">
        <f>[7]B!AL1104</f>
        <v>0</v>
      </c>
      <c r="U154" s="209"/>
    </row>
    <row r="155" spans="1:24" x14ac:dyDescent="0.2">
      <c r="A155" s="584" t="s">
        <v>79</v>
      </c>
      <c r="B155" s="636"/>
      <c r="C155" s="222">
        <f>SUM(C150+C151+C152+C153+C154)</f>
        <v>0</v>
      </c>
      <c r="D155" s="222">
        <f>SUM(D150+D151+D152+D153+D154)</f>
        <v>0</v>
      </c>
      <c r="E155" s="222">
        <f>SUM(E150+E151+E152+E153+E154)</f>
        <v>0</v>
      </c>
      <c r="F155" s="222">
        <f t="shared" ref="F155:Q155" si="4">SUM(F150+F151+F152+F153+F154)</f>
        <v>0</v>
      </c>
      <c r="G155" s="222">
        <f t="shared" si="4"/>
        <v>0</v>
      </c>
      <c r="H155" s="222">
        <f t="shared" si="4"/>
        <v>0</v>
      </c>
      <c r="I155" s="222">
        <f t="shared" si="4"/>
        <v>0</v>
      </c>
      <c r="J155" s="222">
        <f t="shared" si="4"/>
        <v>0</v>
      </c>
      <c r="K155" s="222">
        <f t="shared" si="4"/>
        <v>0</v>
      </c>
      <c r="L155" s="222">
        <f t="shared" si="4"/>
        <v>0</v>
      </c>
      <c r="M155" s="222">
        <f t="shared" si="4"/>
        <v>0</v>
      </c>
      <c r="N155" s="222">
        <f t="shared" si="4"/>
        <v>0</v>
      </c>
      <c r="O155" s="222">
        <f t="shared" si="4"/>
        <v>0</v>
      </c>
      <c r="P155" s="222">
        <f t="shared" si="4"/>
        <v>0</v>
      </c>
      <c r="Q155" s="222">
        <f t="shared" si="4"/>
        <v>0</v>
      </c>
      <c r="R155" s="222">
        <f>SUM(R150+R151+R152+R153+R154)</f>
        <v>0</v>
      </c>
      <c r="U155" s="209"/>
    </row>
    <row r="156" spans="1:24" s="102" customFormat="1" x14ac:dyDescent="0.2">
      <c r="A156" s="96" t="s">
        <v>233</v>
      </c>
      <c r="B156" s="223"/>
      <c r="C156" s="223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7"/>
      <c r="P156" s="387"/>
      <c r="Q156" s="387"/>
      <c r="R156" s="387"/>
      <c r="S156" s="5"/>
      <c r="T156" s="5"/>
      <c r="X156" s="5"/>
    </row>
    <row r="157" spans="1:24" ht="14.25" customHeight="1" x14ac:dyDescent="0.2">
      <c r="A157" s="637" t="s">
        <v>234</v>
      </c>
      <c r="B157" s="638"/>
      <c r="C157" s="581" t="s">
        <v>157</v>
      </c>
      <c r="D157" s="639" t="s">
        <v>227</v>
      </c>
      <c r="E157" s="639"/>
      <c r="F157" s="639"/>
      <c r="G157" s="639"/>
      <c r="H157" s="631" t="s">
        <v>169</v>
      </c>
      <c r="I157" s="631"/>
      <c r="J157" s="632"/>
      <c r="K157" s="633" t="s">
        <v>170</v>
      </c>
      <c r="L157" s="633"/>
      <c r="M157" s="633"/>
      <c r="N157" s="621" t="s">
        <v>171</v>
      </c>
      <c r="O157" s="750" t="s">
        <v>172</v>
      </c>
      <c r="P157" s="751"/>
      <c r="Q157" s="593" t="s">
        <v>173</v>
      </c>
      <c r="R157" s="629" t="s">
        <v>7</v>
      </c>
    </row>
    <row r="158" spans="1:24" ht="14.25" customHeight="1" x14ac:dyDescent="0.2">
      <c r="A158" s="637"/>
      <c r="B158" s="638"/>
      <c r="C158" s="582"/>
      <c r="D158" s="644" t="s">
        <v>235</v>
      </c>
      <c r="E158" s="646" t="s">
        <v>176</v>
      </c>
      <c r="F158" s="602"/>
      <c r="G158" s="647" t="s">
        <v>236</v>
      </c>
      <c r="H158" s="605" t="s">
        <v>178</v>
      </c>
      <c r="I158" s="607" t="s">
        <v>179</v>
      </c>
      <c r="J158" s="609" t="s">
        <v>180</v>
      </c>
      <c r="K158" s="611" t="s">
        <v>181</v>
      </c>
      <c r="L158" s="612" t="s">
        <v>182</v>
      </c>
      <c r="M158" s="626" t="s">
        <v>183</v>
      </c>
      <c r="N158" s="622"/>
      <c r="O158" s="750" t="s">
        <v>184</v>
      </c>
      <c r="P158" s="759" t="s">
        <v>185</v>
      </c>
      <c r="Q158" s="594"/>
      <c r="R158" s="629"/>
      <c r="S158" s="225"/>
      <c r="T158" s="102"/>
    </row>
    <row r="159" spans="1:24" x14ac:dyDescent="0.2">
      <c r="A159" s="637"/>
      <c r="B159" s="638"/>
      <c r="C159" s="583"/>
      <c r="D159" s="645"/>
      <c r="E159" s="492" t="s">
        <v>186</v>
      </c>
      <c r="F159" s="456" t="s">
        <v>187</v>
      </c>
      <c r="G159" s="648"/>
      <c r="H159" s="606"/>
      <c r="I159" s="608"/>
      <c r="J159" s="610"/>
      <c r="K159" s="611"/>
      <c r="L159" s="612"/>
      <c r="M159" s="626"/>
      <c r="N159" s="623"/>
      <c r="O159" s="750"/>
      <c r="P159" s="759"/>
      <c r="Q159" s="595"/>
      <c r="R159" s="629"/>
      <c r="S159" s="208"/>
    </row>
    <row r="160" spans="1:24" x14ac:dyDescent="0.2">
      <c r="A160" s="388">
        <v>1901023</v>
      </c>
      <c r="B160" s="389" t="s">
        <v>237</v>
      </c>
      <c r="C160" s="390">
        <f>[7]B!C2470</f>
        <v>18</v>
      </c>
      <c r="D160" s="390">
        <f>[7]B!D2470</f>
        <v>18</v>
      </c>
      <c r="E160" s="391">
        <f>[7]B!E2470</f>
        <v>18</v>
      </c>
      <c r="F160" s="391">
        <f>[7]B!F2470</f>
        <v>0</v>
      </c>
      <c r="G160" s="391">
        <f>[7]B!G2470</f>
        <v>0</v>
      </c>
      <c r="H160" s="392">
        <f>[7]B!AA2470</f>
        <v>18</v>
      </c>
      <c r="I160" s="392">
        <f>[7]B!AB2470</f>
        <v>0</v>
      </c>
      <c r="J160" s="392">
        <f>[7]B!AC2470</f>
        <v>0</v>
      </c>
      <c r="K160" s="392">
        <f>[7]B!AD2470</f>
        <v>0</v>
      </c>
      <c r="L160" s="392">
        <f>[7]B!AE2470</f>
        <v>0</v>
      </c>
      <c r="M160" s="392">
        <f>[7]B!AF2470</f>
        <v>0</v>
      </c>
      <c r="N160" s="392">
        <f>[7]B!AG2470</f>
        <v>0</v>
      </c>
      <c r="O160" s="392">
        <f>[7]B!AH2470</f>
        <v>0</v>
      </c>
      <c r="P160" s="392">
        <f>[7]B!AI2470</f>
        <v>0</v>
      </c>
      <c r="Q160" s="392">
        <f>[7]B!AJ2470</f>
        <v>0</v>
      </c>
      <c r="R160" s="44">
        <f>[7]B!AL2470</f>
        <v>954000</v>
      </c>
    </row>
    <row r="161" spans="1:22" x14ac:dyDescent="0.2">
      <c r="A161" s="393">
        <v>1901024</v>
      </c>
      <c r="B161" s="394" t="s">
        <v>238</v>
      </c>
      <c r="C161" s="390">
        <f>[7]B!C2471</f>
        <v>0</v>
      </c>
      <c r="D161" s="390">
        <f>[7]B!D2471</f>
        <v>0</v>
      </c>
      <c r="E161" s="391">
        <f>[7]B!E2471</f>
        <v>0</v>
      </c>
      <c r="F161" s="391">
        <f>[7]B!F2471</f>
        <v>0</v>
      </c>
      <c r="G161" s="391">
        <f>[7]B!G2471</f>
        <v>0</v>
      </c>
      <c r="H161" s="392">
        <f>[7]B!AA2471</f>
        <v>0</v>
      </c>
      <c r="I161" s="392">
        <f>[7]B!AB2471</f>
        <v>0</v>
      </c>
      <c r="J161" s="392">
        <f>[7]B!AC2471</f>
        <v>0</v>
      </c>
      <c r="K161" s="392">
        <f>[7]B!AD2471</f>
        <v>0</v>
      </c>
      <c r="L161" s="392">
        <f>[7]B!AE2471</f>
        <v>0</v>
      </c>
      <c r="M161" s="392">
        <f>[7]B!AF2471</f>
        <v>0</v>
      </c>
      <c r="N161" s="392">
        <f>[7]B!AG2471</f>
        <v>0</v>
      </c>
      <c r="O161" s="392">
        <f>[7]B!AH2471</f>
        <v>0</v>
      </c>
      <c r="P161" s="392">
        <f>[7]B!AI2471</f>
        <v>0</v>
      </c>
      <c r="Q161" s="392">
        <f>[7]B!AJ2471</f>
        <v>0</v>
      </c>
      <c r="R161" s="45">
        <f>[7]B!AL2471</f>
        <v>0</v>
      </c>
    </row>
    <row r="162" spans="1:22" x14ac:dyDescent="0.2">
      <c r="A162" s="393">
        <v>1901025</v>
      </c>
      <c r="B162" s="394" t="s">
        <v>239</v>
      </c>
      <c r="C162" s="390">
        <f>[7]B!C2472</f>
        <v>0</v>
      </c>
      <c r="D162" s="390">
        <f>[7]B!D2472</f>
        <v>0</v>
      </c>
      <c r="E162" s="391">
        <f>[7]B!E2472</f>
        <v>0</v>
      </c>
      <c r="F162" s="391">
        <f>[7]B!F2472</f>
        <v>0</v>
      </c>
      <c r="G162" s="391">
        <f>[7]B!G2472</f>
        <v>0</v>
      </c>
      <c r="H162" s="392">
        <f>[7]B!AA2472</f>
        <v>0</v>
      </c>
      <c r="I162" s="392">
        <f>[7]B!AB2472</f>
        <v>0</v>
      </c>
      <c r="J162" s="392">
        <f>[7]B!AC2472</f>
        <v>0</v>
      </c>
      <c r="K162" s="392">
        <f>[7]B!AD2472</f>
        <v>0</v>
      </c>
      <c r="L162" s="392">
        <f>[7]B!AE2472</f>
        <v>0</v>
      </c>
      <c r="M162" s="392">
        <f>[7]B!AF2472</f>
        <v>0</v>
      </c>
      <c r="N162" s="392">
        <f>[7]B!AG2472</f>
        <v>0</v>
      </c>
      <c r="O162" s="392">
        <f>[7]B!AH2472</f>
        <v>0</v>
      </c>
      <c r="P162" s="392">
        <f>[7]B!AI2472</f>
        <v>0</v>
      </c>
      <c r="Q162" s="392">
        <f>[7]B!AJ2472</f>
        <v>0</v>
      </c>
      <c r="R162" s="45">
        <f>[7]B!AL2472</f>
        <v>0</v>
      </c>
    </row>
    <row r="163" spans="1:22" x14ac:dyDescent="0.2">
      <c r="A163" s="393">
        <v>1901026</v>
      </c>
      <c r="B163" s="394" t="s">
        <v>240</v>
      </c>
      <c r="C163" s="390">
        <f>[7]B!C2473</f>
        <v>0</v>
      </c>
      <c r="D163" s="390">
        <f>[7]B!D2473</f>
        <v>0</v>
      </c>
      <c r="E163" s="391">
        <f>[7]B!E2473</f>
        <v>0</v>
      </c>
      <c r="F163" s="391">
        <f>[7]B!F2473</f>
        <v>0</v>
      </c>
      <c r="G163" s="391">
        <f>[7]B!G2473</f>
        <v>0</v>
      </c>
      <c r="H163" s="392">
        <f>[7]B!AA2473</f>
        <v>0</v>
      </c>
      <c r="I163" s="392">
        <f>[7]B!AB2473</f>
        <v>0</v>
      </c>
      <c r="J163" s="392">
        <f>[7]B!AC2473</f>
        <v>0</v>
      </c>
      <c r="K163" s="392">
        <f>[7]B!AD2473</f>
        <v>0</v>
      </c>
      <c r="L163" s="392">
        <f>[7]B!AE2473</f>
        <v>0</v>
      </c>
      <c r="M163" s="392">
        <f>[7]B!AF2473</f>
        <v>0</v>
      </c>
      <c r="N163" s="392">
        <f>[7]B!AG2473</f>
        <v>0</v>
      </c>
      <c r="O163" s="392">
        <f>[7]B!AH2473</f>
        <v>0</v>
      </c>
      <c r="P163" s="392">
        <f>[7]B!AI2473</f>
        <v>0</v>
      </c>
      <c r="Q163" s="392">
        <f>[7]B!AJ2473</f>
        <v>0</v>
      </c>
      <c r="R163" s="45">
        <f>[7]B!AL2473</f>
        <v>0</v>
      </c>
    </row>
    <row r="164" spans="1:22" x14ac:dyDescent="0.2">
      <c r="A164" s="393">
        <v>1901126</v>
      </c>
      <c r="B164" s="394" t="s">
        <v>241</v>
      </c>
      <c r="C164" s="390">
        <f>[7]B!C2474</f>
        <v>0</v>
      </c>
      <c r="D164" s="390">
        <f>[7]B!D2474</f>
        <v>0</v>
      </c>
      <c r="E164" s="391">
        <f>[7]B!E2474</f>
        <v>0</v>
      </c>
      <c r="F164" s="391">
        <f>[7]B!F2474</f>
        <v>0</v>
      </c>
      <c r="G164" s="391">
        <f>[7]B!G2474</f>
        <v>0</v>
      </c>
      <c r="H164" s="392">
        <f>[7]B!AA2474</f>
        <v>0</v>
      </c>
      <c r="I164" s="392">
        <f>[7]B!AB2474</f>
        <v>0</v>
      </c>
      <c r="J164" s="392">
        <f>[7]B!AC2474</f>
        <v>0</v>
      </c>
      <c r="K164" s="392">
        <f>[7]B!AD2474</f>
        <v>0</v>
      </c>
      <c r="L164" s="392">
        <f>[7]B!AE2474</f>
        <v>0</v>
      </c>
      <c r="M164" s="392">
        <f>[7]B!AF2474</f>
        <v>0</v>
      </c>
      <c r="N164" s="392">
        <f>[7]B!AG2474</f>
        <v>0</v>
      </c>
      <c r="O164" s="392">
        <f>[7]B!AH2474</f>
        <v>0</v>
      </c>
      <c r="P164" s="392">
        <f>[7]B!AI2474</f>
        <v>0</v>
      </c>
      <c r="Q164" s="392">
        <f>[7]B!AJ2474</f>
        <v>0</v>
      </c>
      <c r="R164" s="45">
        <f>[7]B!AL2474</f>
        <v>0</v>
      </c>
    </row>
    <row r="165" spans="1:22" x14ac:dyDescent="0.2">
      <c r="A165" s="393">
        <v>1901027</v>
      </c>
      <c r="B165" s="394" t="s">
        <v>242</v>
      </c>
      <c r="C165" s="390">
        <f>[7]B!C2475</f>
        <v>0</v>
      </c>
      <c r="D165" s="390">
        <f>[7]B!D2475</f>
        <v>0</v>
      </c>
      <c r="E165" s="391">
        <f>[7]B!E2475</f>
        <v>0</v>
      </c>
      <c r="F165" s="391">
        <f>[7]B!F2475</f>
        <v>0</v>
      </c>
      <c r="G165" s="391">
        <f>[7]B!G2475</f>
        <v>0</v>
      </c>
      <c r="H165" s="392">
        <f>[7]B!AA2475</f>
        <v>0</v>
      </c>
      <c r="I165" s="392">
        <f>[7]B!AB2475</f>
        <v>0</v>
      </c>
      <c r="J165" s="392">
        <f>[7]B!AC2475</f>
        <v>0</v>
      </c>
      <c r="K165" s="392">
        <f>[7]B!AD2475</f>
        <v>0</v>
      </c>
      <c r="L165" s="392">
        <f>[7]B!AE2475</f>
        <v>0</v>
      </c>
      <c r="M165" s="392">
        <f>[7]B!AF2475</f>
        <v>0</v>
      </c>
      <c r="N165" s="392">
        <f>[7]B!AG2475</f>
        <v>0</v>
      </c>
      <c r="O165" s="392">
        <f>[7]B!AH2475</f>
        <v>0</v>
      </c>
      <c r="P165" s="392">
        <f>[7]B!AI2475</f>
        <v>0</v>
      </c>
      <c r="Q165" s="392">
        <f>[7]B!AJ2475</f>
        <v>0</v>
      </c>
      <c r="R165" s="45">
        <f>[7]B!AL2475</f>
        <v>0</v>
      </c>
    </row>
    <row r="166" spans="1:22" x14ac:dyDescent="0.2">
      <c r="A166" s="393">
        <v>1901028</v>
      </c>
      <c r="B166" s="394" t="s">
        <v>243</v>
      </c>
      <c r="C166" s="390">
        <f>[7]B!C2476</f>
        <v>0</v>
      </c>
      <c r="D166" s="390">
        <f>[7]B!D2476</f>
        <v>0</v>
      </c>
      <c r="E166" s="391">
        <f>[7]B!E2476</f>
        <v>0</v>
      </c>
      <c r="F166" s="391">
        <f>[7]B!F2476</f>
        <v>0</v>
      </c>
      <c r="G166" s="391">
        <f>[7]B!G2476</f>
        <v>0</v>
      </c>
      <c r="H166" s="392">
        <f>[7]B!AA2476</f>
        <v>0</v>
      </c>
      <c r="I166" s="392">
        <f>[7]B!AB2476</f>
        <v>0</v>
      </c>
      <c r="J166" s="392">
        <f>[7]B!AC2476</f>
        <v>0</v>
      </c>
      <c r="K166" s="392">
        <f>[7]B!AD2476</f>
        <v>0</v>
      </c>
      <c r="L166" s="392">
        <f>[7]B!AE2476</f>
        <v>0</v>
      </c>
      <c r="M166" s="392">
        <f>[7]B!AF2476</f>
        <v>0</v>
      </c>
      <c r="N166" s="392">
        <f>[7]B!AG2476</f>
        <v>0</v>
      </c>
      <c r="O166" s="392">
        <f>[7]B!AH2476</f>
        <v>0</v>
      </c>
      <c r="P166" s="392">
        <f>[7]B!AI2476</f>
        <v>0</v>
      </c>
      <c r="Q166" s="392">
        <f>[7]B!AJ2476</f>
        <v>0</v>
      </c>
      <c r="R166" s="45">
        <f>[7]B!AL2476</f>
        <v>0</v>
      </c>
    </row>
    <row r="167" spans="1:22" x14ac:dyDescent="0.2">
      <c r="A167" s="395">
        <v>1901029</v>
      </c>
      <c r="B167" s="396" t="s">
        <v>244</v>
      </c>
      <c r="C167" s="390">
        <f>[7]B!C2477</f>
        <v>0</v>
      </c>
      <c r="D167" s="390">
        <f>[7]B!D2477</f>
        <v>0</v>
      </c>
      <c r="E167" s="391">
        <f>[7]B!E2477</f>
        <v>0</v>
      </c>
      <c r="F167" s="391">
        <f>[7]B!F2477</f>
        <v>0</v>
      </c>
      <c r="G167" s="391">
        <f>[7]B!G2477</f>
        <v>0</v>
      </c>
      <c r="H167" s="392">
        <f>[7]B!AA2477</f>
        <v>0</v>
      </c>
      <c r="I167" s="392">
        <f>[7]B!AB2477</f>
        <v>0</v>
      </c>
      <c r="J167" s="392">
        <f>[7]B!AC2477</f>
        <v>0</v>
      </c>
      <c r="K167" s="392">
        <f>[7]B!AD2477</f>
        <v>0</v>
      </c>
      <c r="L167" s="392">
        <f>[7]B!AE2477</f>
        <v>0</v>
      </c>
      <c r="M167" s="392">
        <f>[7]B!AF2477</f>
        <v>0</v>
      </c>
      <c r="N167" s="392">
        <f>[7]B!AG2477</f>
        <v>0</v>
      </c>
      <c r="O167" s="392">
        <f>[7]B!AH2477</f>
        <v>0</v>
      </c>
      <c r="P167" s="392">
        <f>[7]B!AI2477</f>
        <v>0</v>
      </c>
      <c r="Q167" s="392">
        <f>[7]B!AJ2477</f>
        <v>0</v>
      </c>
      <c r="R167" s="45">
        <f>[7]B!AL2477</f>
        <v>0</v>
      </c>
    </row>
    <row r="168" spans="1:22" x14ac:dyDescent="0.2">
      <c r="A168" s="395">
        <v>1901031</v>
      </c>
      <c r="B168" s="396" t="s">
        <v>245</v>
      </c>
      <c r="C168" s="390">
        <f>[7]B!C2478</f>
        <v>0</v>
      </c>
      <c r="D168" s="390">
        <f>[7]B!D2478</f>
        <v>0</v>
      </c>
      <c r="E168" s="391">
        <f>[7]B!E2478</f>
        <v>0</v>
      </c>
      <c r="F168" s="391">
        <f>[7]B!F2478</f>
        <v>0</v>
      </c>
      <c r="G168" s="391">
        <f>[7]B!G2478</f>
        <v>0</v>
      </c>
      <c r="H168" s="392">
        <f>[7]B!AA2478</f>
        <v>0</v>
      </c>
      <c r="I168" s="392">
        <f>[7]B!AB2478</f>
        <v>0</v>
      </c>
      <c r="J168" s="392">
        <f>[7]B!AC2478</f>
        <v>0</v>
      </c>
      <c r="K168" s="392">
        <f>[7]B!AD2478</f>
        <v>0</v>
      </c>
      <c r="L168" s="392">
        <f>[7]B!AE2478</f>
        <v>0</v>
      </c>
      <c r="M168" s="392">
        <f>[7]B!AF2478</f>
        <v>0</v>
      </c>
      <c r="N168" s="392">
        <f>[7]B!AG2478</f>
        <v>0</v>
      </c>
      <c r="O168" s="392">
        <f>[7]B!AH2478</f>
        <v>0</v>
      </c>
      <c r="P168" s="392">
        <f>[7]B!AI2478</f>
        <v>0</v>
      </c>
      <c r="Q168" s="392">
        <f>[7]B!AJ2478</f>
        <v>0</v>
      </c>
      <c r="R168" s="45">
        <f>[7]B!AL2478</f>
        <v>0</v>
      </c>
    </row>
    <row r="169" spans="1:22" x14ac:dyDescent="0.2">
      <c r="A169" s="395" t="s">
        <v>246</v>
      </c>
      <c r="B169" s="396" t="s">
        <v>247</v>
      </c>
      <c r="C169" s="390">
        <f>[7]B!C2479</f>
        <v>0</v>
      </c>
      <c r="D169" s="390">
        <f>[7]B!D2479</f>
        <v>0</v>
      </c>
      <c r="E169" s="391">
        <f>[7]B!E2479</f>
        <v>0</v>
      </c>
      <c r="F169" s="391">
        <f>[7]B!F2479</f>
        <v>0</v>
      </c>
      <c r="G169" s="391">
        <f>[7]B!G2479</f>
        <v>0</v>
      </c>
      <c r="H169" s="392">
        <f>[7]B!AA2479</f>
        <v>0</v>
      </c>
      <c r="I169" s="392">
        <f>[7]B!AB2479</f>
        <v>0</v>
      </c>
      <c r="J169" s="392">
        <f>[7]B!AC2479</f>
        <v>0</v>
      </c>
      <c r="K169" s="392">
        <f>[7]B!AD2479</f>
        <v>0</v>
      </c>
      <c r="L169" s="392">
        <f>[7]B!AE2479</f>
        <v>0</v>
      </c>
      <c r="M169" s="392">
        <f>[7]B!AF2479</f>
        <v>0</v>
      </c>
      <c r="N169" s="392">
        <f>[7]B!AG2479</f>
        <v>0</v>
      </c>
      <c r="O169" s="392">
        <f>[7]B!AH2479</f>
        <v>0</v>
      </c>
      <c r="P169" s="392">
        <f>[7]B!AI2479</f>
        <v>0</v>
      </c>
      <c r="Q169" s="392">
        <f>[7]B!AJ2479</f>
        <v>0</v>
      </c>
      <c r="R169" s="45">
        <f>[7]B!AL2479</f>
        <v>0</v>
      </c>
    </row>
    <row r="170" spans="1:22" x14ac:dyDescent="0.2">
      <c r="A170" s="397">
        <v>1901033</v>
      </c>
      <c r="B170" s="398" t="s">
        <v>248</v>
      </c>
      <c r="C170" s="390">
        <f>[7]B!C2480</f>
        <v>0</v>
      </c>
      <c r="D170" s="390">
        <f>[7]B!D2480</f>
        <v>0</v>
      </c>
      <c r="E170" s="391">
        <f>[7]B!E2480</f>
        <v>0</v>
      </c>
      <c r="F170" s="391">
        <f>[7]B!F2480</f>
        <v>0</v>
      </c>
      <c r="G170" s="391">
        <f>[7]B!G2480</f>
        <v>0</v>
      </c>
      <c r="H170" s="392">
        <f>[7]B!AA2480</f>
        <v>0</v>
      </c>
      <c r="I170" s="392">
        <f>[7]B!AB2480</f>
        <v>0</v>
      </c>
      <c r="J170" s="392">
        <f>[7]B!AC2480</f>
        <v>0</v>
      </c>
      <c r="K170" s="392">
        <f>[7]B!AD2480</f>
        <v>0</v>
      </c>
      <c r="L170" s="392">
        <f>[7]B!AE2480</f>
        <v>0</v>
      </c>
      <c r="M170" s="392">
        <f>[7]B!AF2480</f>
        <v>0</v>
      </c>
      <c r="N170" s="392">
        <f>[7]B!AG2480</f>
        <v>0</v>
      </c>
      <c r="O170" s="392">
        <f>[7]B!AH2480</f>
        <v>0</v>
      </c>
      <c r="P170" s="392">
        <f>[7]B!AI2480</f>
        <v>0</v>
      </c>
      <c r="Q170" s="392">
        <f>[7]B!AJ2480</f>
        <v>0</v>
      </c>
      <c r="R170" s="234">
        <f>[7]B!AL2480</f>
        <v>0</v>
      </c>
    </row>
    <row r="171" spans="1:22" s="154" customFormat="1" x14ac:dyDescent="0.2">
      <c r="A171" s="662" t="s">
        <v>157</v>
      </c>
      <c r="B171" s="663"/>
      <c r="C171" s="399">
        <f>SUM(C160:C170)</f>
        <v>18</v>
      </c>
      <c r="D171" s="399">
        <f t="shared" ref="D171:Q171" si="5">SUM(D160:D170)</f>
        <v>18</v>
      </c>
      <c r="E171" s="399">
        <f t="shared" si="5"/>
        <v>18</v>
      </c>
      <c r="F171" s="399">
        <f t="shared" si="5"/>
        <v>0</v>
      </c>
      <c r="G171" s="399">
        <f t="shared" si="5"/>
        <v>0</v>
      </c>
      <c r="H171" s="399">
        <f t="shared" si="5"/>
        <v>18</v>
      </c>
      <c r="I171" s="399">
        <f t="shared" si="5"/>
        <v>0</v>
      </c>
      <c r="J171" s="399">
        <f t="shared" si="5"/>
        <v>0</v>
      </c>
      <c r="K171" s="399">
        <f t="shared" si="5"/>
        <v>0</v>
      </c>
      <c r="L171" s="399">
        <f t="shared" si="5"/>
        <v>0</v>
      </c>
      <c r="M171" s="399">
        <f t="shared" si="5"/>
        <v>0</v>
      </c>
      <c r="N171" s="399">
        <f t="shared" si="5"/>
        <v>0</v>
      </c>
      <c r="O171" s="399">
        <f t="shared" si="5"/>
        <v>0</v>
      </c>
      <c r="P171" s="399">
        <f t="shared" si="5"/>
        <v>0</v>
      </c>
      <c r="Q171" s="399">
        <f t="shared" si="5"/>
        <v>0</v>
      </c>
      <c r="R171" s="399">
        <f>SUM(R160:R170)</f>
        <v>954000</v>
      </c>
      <c r="S171" s="5"/>
      <c r="T171" s="5"/>
    </row>
    <row r="172" spans="1:22" x14ac:dyDescent="0.2">
      <c r="A172" s="754" t="s">
        <v>249</v>
      </c>
      <c r="B172" s="754"/>
      <c r="C172" s="236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238"/>
      <c r="O172" s="383"/>
      <c r="P172" s="383"/>
      <c r="R172" s="239"/>
    </row>
    <row r="173" spans="1:22" ht="14.25" customHeight="1" x14ac:dyDescent="0.2">
      <c r="A173" s="575" t="s">
        <v>250</v>
      </c>
      <c r="B173" s="650"/>
      <c r="C173" s="653" t="s">
        <v>5</v>
      </c>
      <c r="D173" s="599" t="s">
        <v>175</v>
      </c>
      <c r="E173" s="657" t="s">
        <v>251</v>
      </c>
      <c r="F173" s="657"/>
      <c r="G173" s="657"/>
      <c r="H173" s="657"/>
      <c r="I173" s="657"/>
      <c r="J173" s="658"/>
      <c r="K173" s="659" t="s">
        <v>252</v>
      </c>
      <c r="L173" s="669" t="s">
        <v>170</v>
      </c>
      <c r="M173" s="670"/>
      <c r="N173" s="671"/>
      <c r="O173" s="621" t="s">
        <v>171</v>
      </c>
      <c r="P173" s="755" t="s">
        <v>172</v>
      </c>
      <c r="Q173" s="756"/>
      <c r="R173" s="593" t="s">
        <v>173</v>
      </c>
      <c r="S173" s="596" t="s">
        <v>253</v>
      </c>
      <c r="T173" s="596" t="s">
        <v>254</v>
      </c>
      <c r="U173" s="596" t="s">
        <v>255</v>
      </c>
      <c r="V173" s="596" t="s">
        <v>7</v>
      </c>
    </row>
    <row r="174" spans="1:22" x14ac:dyDescent="0.2">
      <c r="A174" s="577"/>
      <c r="B174" s="651"/>
      <c r="C174" s="654"/>
      <c r="D174" s="656"/>
      <c r="E174" s="666" t="s">
        <v>256</v>
      </c>
      <c r="F174" s="667"/>
      <c r="G174" s="667"/>
      <c r="H174" s="667" t="s">
        <v>257</v>
      </c>
      <c r="I174" s="667"/>
      <c r="J174" s="667"/>
      <c r="K174" s="660"/>
      <c r="L174" s="672"/>
      <c r="M174" s="673"/>
      <c r="N174" s="674"/>
      <c r="O174" s="622"/>
      <c r="P174" s="757"/>
      <c r="Q174" s="758"/>
      <c r="R174" s="594"/>
      <c r="S174" s="597"/>
      <c r="T174" s="597"/>
      <c r="U174" s="597"/>
      <c r="V174" s="597"/>
    </row>
    <row r="175" spans="1:22" ht="38.25" x14ac:dyDescent="0.2">
      <c r="A175" s="579"/>
      <c r="B175" s="652"/>
      <c r="C175" s="655"/>
      <c r="D175" s="600"/>
      <c r="E175" s="240" t="s">
        <v>186</v>
      </c>
      <c r="F175" s="241" t="s">
        <v>187</v>
      </c>
      <c r="G175" s="562" t="s">
        <v>236</v>
      </c>
      <c r="H175" s="240" t="s">
        <v>186</v>
      </c>
      <c r="I175" s="241" t="s">
        <v>187</v>
      </c>
      <c r="J175" s="562" t="s">
        <v>236</v>
      </c>
      <c r="K175" s="661"/>
      <c r="L175" s="555" t="s">
        <v>181</v>
      </c>
      <c r="M175" s="556" t="s">
        <v>182</v>
      </c>
      <c r="N175" s="557" t="s">
        <v>183</v>
      </c>
      <c r="O175" s="623"/>
      <c r="P175" s="567" t="s">
        <v>184</v>
      </c>
      <c r="Q175" s="570" t="s">
        <v>185</v>
      </c>
      <c r="R175" s="595"/>
      <c r="S175" s="665"/>
      <c r="T175" s="665"/>
      <c r="U175" s="665"/>
      <c r="V175" s="665"/>
    </row>
    <row r="176" spans="1:22" x14ac:dyDescent="0.2">
      <c r="A176" s="248" t="s">
        <v>258</v>
      </c>
      <c r="B176" s="249" t="s">
        <v>259</v>
      </c>
      <c r="C176" s="250">
        <f>[7]B!$C$1412</f>
        <v>6</v>
      </c>
      <c r="D176" s="401">
        <f>[7]B!H1412</f>
        <v>5</v>
      </c>
      <c r="E176" s="402">
        <f>[7]B!I1412</f>
        <v>5</v>
      </c>
      <c r="F176" s="402">
        <f>[7]B!J1412</f>
        <v>0</v>
      </c>
      <c r="G176" s="402">
        <f>[7]B!K1412</f>
        <v>0</v>
      </c>
      <c r="H176" s="402">
        <f>[7]B!L1412</f>
        <v>1</v>
      </c>
      <c r="I176" s="402">
        <f>[7]B!M1412</f>
        <v>0</v>
      </c>
      <c r="J176" s="402">
        <f>[7]B!N1412</f>
        <v>0</v>
      </c>
      <c r="K176" s="403"/>
      <c r="L176" s="402">
        <f>[7]B!AD1412</f>
        <v>0</v>
      </c>
      <c r="M176" s="402">
        <f>[7]B!AE1412</f>
        <v>0</v>
      </c>
      <c r="N176" s="402">
        <f>[7]B!AF1412</f>
        <v>0</v>
      </c>
      <c r="O176" s="402">
        <f>[7]B!AG1412</f>
        <v>0</v>
      </c>
      <c r="P176" s="402">
        <f>[7]B!AH1412</f>
        <v>0</v>
      </c>
      <c r="Q176" s="402">
        <f>[7]B!AI1412</f>
        <v>0</v>
      </c>
      <c r="R176" s="402">
        <f>[7]B!AJ1412</f>
        <v>0</v>
      </c>
      <c r="S176" s="17">
        <f>[7]B!$I$1412</f>
        <v>5</v>
      </c>
      <c r="T176" s="17">
        <f>[7]B!$L$1412</f>
        <v>1</v>
      </c>
      <c r="U176" s="253"/>
      <c r="V176" s="144">
        <f>[7]B!AL1412</f>
        <v>1047420</v>
      </c>
    </row>
    <row r="177" spans="1:22" x14ac:dyDescent="0.2">
      <c r="A177" s="254" t="s">
        <v>260</v>
      </c>
      <c r="B177" s="255" t="s">
        <v>261</v>
      </c>
      <c r="C177" s="401">
        <f>[7]B!C1547</f>
        <v>161</v>
      </c>
      <c r="D177" s="401">
        <f>[7]B!H1547</f>
        <v>103</v>
      </c>
      <c r="E177" s="404">
        <f>[7]B!I1547</f>
        <v>97</v>
      </c>
      <c r="F177" s="404">
        <f>[7]B!J1547</f>
        <v>6</v>
      </c>
      <c r="G177" s="404">
        <f>[7]B!K1547</f>
        <v>1</v>
      </c>
      <c r="H177" s="404">
        <f>[7]B!L1547</f>
        <v>57</v>
      </c>
      <c r="I177" s="404">
        <f>[7]B!M1547</f>
        <v>0</v>
      </c>
      <c r="J177" s="404">
        <f>[7]B!N1547</f>
        <v>0</v>
      </c>
      <c r="K177" s="404">
        <v>63</v>
      </c>
      <c r="L177" s="404">
        <f>[7]B!AD1547</f>
        <v>0</v>
      </c>
      <c r="M177" s="404">
        <f>[7]B!AE1547</f>
        <v>113</v>
      </c>
      <c r="N177" s="404">
        <f>[7]B!AF1547</f>
        <v>0</v>
      </c>
      <c r="O177" s="404">
        <f>[7]B!AG1547</f>
        <v>0</v>
      </c>
      <c r="P177" s="404">
        <f>[7]B!AH1547</f>
        <v>0</v>
      </c>
      <c r="Q177" s="404">
        <f>[7]B!AI1547</f>
        <v>0</v>
      </c>
      <c r="R177" s="404">
        <f>[7]B!AJ1547</f>
        <v>0</v>
      </c>
      <c r="S177" s="17">
        <f>[7]B!$I$1547</f>
        <v>97</v>
      </c>
      <c r="T177" s="17">
        <f>[7]B!$L$1547</f>
        <v>57</v>
      </c>
      <c r="U177" s="253"/>
      <c r="V177" s="144">
        <f>[7]B!$AL$1547</f>
        <v>34411055</v>
      </c>
    </row>
    <row r="178" spans="1:22" x14ac:dyDescent="0.2">
      <c r="A178" s="254" t="s">
        <v>193</v>
      </c>
      <c r="B178" s="255" t="s">
        <v>262</v>
      </c>
      <c r="C178" s="401">
        <f>[7]B!C1728</f>
        <v>55</v>
      </c>
      <c r="D178" s="401">
        <f>[7]B!H1728</f>
        <v>48</v>
      </c>
      <c r="E178" s="404">
        <f>[7]B!I1728</f>
        <v>33</v>
      </c>
      <c r="F178" s="404">
        <f>[7]B!J1728</f>
        <v>15</v>
      </c>
      <c r="G178" s="404">
        <f>[7]B!K1728</f>
        <v>0</v>
      </c>
      <c r="H178" s="404">
        <f>[7]B!L1728</f>
        <v>5</v>
      </c>
      <c r="I178" s="404">
        <f>[7]B!M1728</f>
        <v>2</v>
      </c>
      <c r="J178" s="404">
        <f>[7]B!N1728</f>
        <v>0</v>
      </c>
      <c r="K178" s="404">
        <v>25</v>
      </c>
      <c r="L178" s="404">
        <f>[7]B!AD1728</f>
        <v>2</v>
      </c>
      <c r="M178" s="404">
        <f>[7]B!AE1728</f>
        <v>0</v>
      </c>
      <c r="N178" s="404">
        <f>[7]B!AF1728</f>
        <v>0</v>
      </c>
      <c r="O178" s="404">
        <f>[7]B!AG1728</f>
        <v>0</v>
      </c>
      <c r="P178" s="404">
        <f>[7]B!AH1728</f>
        <v>0</v>
      </c>
      <c r="Q178" s="404">
        <f>[7]B!AI1728</f>
        <v>0</v>
      </c>
      <c r="R178" s="404">
        <f>[7]B!AJ1728</f>
        <v>0</v>
      </c>
      <c r="S178" s="17">
        <f>[7]B!$I$1728</f>
        <v>33</v>
      </c>
      <c r="T178" s="17">
        <f>[7]B!$L$1728</f>
        <v>5</v>
      </c>
      <c r="U178" s="253"/>
      <c r="V178" s="144">
        <f>[7]B!AL1728</f>
        <v>3465485</v>
      </c>
    </row>
    <row r="179" spans="1:22" x14ac:dyDescent="0.2">
      <c r="A179" s="254" t="s">
        <v>195</v>
      </c>
      <c r="B179" s="255" t="s">
        <v>263</v>
      </c>
      <c r="C179" s="401">
        <f>[7]B!C1792</f>
        <v>5</v>
      </c>
      <c r="D179" s="401">
        <f>[7]B!H1792</f>
        <v>4</v>
      </c>
      <c r="E179" s="404">
        <f>[7]B!I1792</f>
        <v>4</v>
      </c>
      <c r="F179" s="404">
        <f>[7]B!J1792</f>
        <v>0</v>
      </c>
      <c r="G179" s="404">
        <f>[7]B!K1792</f>
        <v>0</v>
      </c>
      <c r="H179" s="404">
        <f>[7]B!L1792</f>
        <v>1</v>
      </c>
      <c r="I179" s="404">
        <f>[7]B!M1792</f>
        <v>0</v>
      </c>
      <c r="J179" s="404">
        <f>[7]B!N1792</f>
        <v>0</v>
      </c>
      <c r="K179" s="404">
        <v>1</v>
      </c>
      <c r="L179" s="404">
        <f>[7]B!AD1792</f>
        <v>0</v>
      </c>
      <c r="M179" s="404">
        <f>[7]B!AE1792</f>
        <v>0</v>
      </c>
      <c r="N179" s="404">
        <f>[7]B!AF1792</f>
        <v>0</v>
      </c>
      <c r="O179" s="404">
        <f>[7]B!AG1792</f>
        <v>0</v>
      </c>
      <c r="P179" s="404">
        <f>[7]B!AH1792</f>
        <v>0</v>
      </c>
      <c r="Q179" s="404">
        <f>[7]B!AI1792</f>
        <v>0</v>
      </c>
      <c r="R179" s="404">
        <f>[7]B!AJ1792</f>
        <v>0</v>
      </c>
      <c r="S179" s="17">
        <f>[7]B!$I$1792</f>
        <v>4</v>
      </c>
      <c r="T179" s="17">
        <f>[7]B!$L$1792</f>
        <v>1</v>
      </c>
      <c r="U179" s="253"/>
      <c r="V179" s="144">
        <f>[7]B!AL1792</f>
        <v>1082570</v>
      </c>
    </row>
    <row r="180" spans="1:22" x14ac:dyDescent="0.2">
      <c r="A180" s="254" t="s">
        <v>197</v>
      </c>
      <c r="B180" s="255" t="s">
        <v>264</v>
      </c>
      <c r="C180" s="401">
        <f>[7]B!C1866</f>
        <v>33</v>
      </c>
      <c r="D180" s="401">
        <f>[7]B!H1866</f>
        <v>30</v>
      </c>
      <c r="E180" s="404">
        <f>[7]B!I1866</f>
        <v>30</v>
      </c>
      <c r="F180" s="404">
        <f>[7]B!J1866</f>
        <v>0</v>
      </c>
      <c r="G180" s="404">
        <f>[7]B!K1866</f>
        <v>0</v>
      </c>
      <c r="H180" s="404">
        <f>[7]B!L1866</f>
        <v>3</v>
      </c>
      <c r="I180" s="404">
        <f>[7]B!M1866</f>
        <v>0</v>
      </c>
      <c r="J180" s="404">
        <f>[7]B!N1866</f>
        <v>0</v>
      </c>
      <c r="K180" s="404">
        <v>26</v>
      </c>
      <c r="L180" s="404">
        <f>[7]B!AD1866</f>
        <v>1</v>
      </c>
      <c r="M180" s="404">
        <f>[7]B!AE1866</f>
        <v>0</v>
      </c>
      <c r="N180" s="404">
        <f>[7]B!AF1866</f>
        <v>0</v>
      </c>
      <c r="O180" s="404">
        <f>[7]B!AG1866</f>
        <v>0</v>
      </c>
      <c r="P180" s="404">
        <f>[7]B!AH1866</f>
        <v>0</v>
      </c>
      <c r="Q180" s="404">
        <f>[7]B!AI1866</f>
        <v>0</v>
      </c>
      <c r="R180" s="404">
        <f>[7]B!AJ1866</f>
        <v>0</v>
      </c>
      <c r="S180" s="17">
        <f>[7]B!$I$1866</f>
        <v>30</v>
      </c>
      <c r="T180" s="17">
        <f>[7]B!$L$1866</f>
        <v>3</v>
      </c>
      <c r="U180" s="253"/>
      <c r="V180" s="144">
        <f>[7]B!AL1866</f>
        <v>2366105</v>
      </c>
    </row>
    <row r="181" spans="1:22" x14ac:dyDescent="0.2">
      <c r="A181" s="254" t="s">
        <v>265</v>
      </c>
      <c r="B181" s="255" t="s">
        <v>266</v>
      </c>
      <c r="C181" s="401">
        <f>[7]B!C1909</f>
        <v>31</v>
      </c>
      <c r="D181" s="401">
        <f>[7]B!H1909</f>
        <v>29</v>
      </c>
      <c r="E181" s="404">
        <f>[7]B!I1909</f>
        <v>28</v>
      </c>
      <c r="F181" s="404">
        <f>[7]B!J1909</f>
        <v>1</v>
      </c>
      <c r="G181" s="404">
        <f>[7]B!K1909</f>
        <v>0</v>
      </c>
      <c r="H181" s="404">
        <f>[7]B!L1909</f>
        <v>2</v>
      </c>
      <c r="I181" s="404">
        <f>[7]B!M1909</f>
        <v>0</v>
      </c>
      <c r="J181" s="404">
        <f>[7]B!N1909</f>
        <v>0</v>
      </c>
      <c r="K181" s="404">
        <v>31</v>
      </c>
      <c r="L181" s="404">
        <f>[7]B!AD1909</f>
        <v>0</v>
      </c>
      <c r="M181" s="404">
        <f>[7]B!AE1909</f>
        <v>0</v>
      </c>
      <c r="N181" s="404">
        <f>[7]B!AF1909</f>
        <v>0</v>
      </c>
      <c r="O181" s="404">
        <f>[7]B!AG1909</f>
        <v>0</v>
      </c>
      <c r="P181" s="404">
        <f>[7]B!AH1909</f>
        <v>0</v>
      </c>
      <c r="Q181" s="404">
        <f>[7]B!AI1909</f>
        <v>0</v>
      </c>
      <c r="R181" s="404">
        <f>[7]B!AJ1909</f>
        <v>0</v>
      </c>
      <c r="S181" s="17">
        <f>[7]B!$I$1909</f>
        <v>28</v>
      </c>
      <c r="T181" s="17">
        <f>[7]B!$L$1909</f>
        <v>2</v>
      </c>
      <c r="U181" s="253"/>
      <c r="V181" s="144">
        <f>[7]B!AL1909</f>
        <v>1945845</v>
      </c>
    </row>
    <row r="182" spans="1:22" x14ac:dyDescent="0.2">
      <c r="A182" s="254" t="s">
        <v>204</v>
      </c>
      <c r="B182" s="255" t="s">
        <v>267</v>
      </c>
      <c r="C182" s="405">
        <f>[7]B!C2068</f>
        <v>8</v>
      </c>
      <c r="D182" s="405">
        <f>[7]B!H2068</f>
        <v>8</v>
      </c>
      <c r="E182" s="404">
        <f>[7]B!I2068</f>
        <v>6</v>
      </c>
      <c r="F182" s="404">
        <f>[7]B!J2068</f>
        <v>2</v>
      </c>
      <c r="G182" s="404">
        <f>[7]B!K2068</f>
        <v>0</v>
      </c>
      <c r="H182" s="404">
        <f>[7]B!L2068</f>
        <v>0</v>
      </c>
      <c r="I182" s="404">
        <f>[7]B!M2068</f>
        <v>0</v>
      </c>
      <c r="J182" s="404">
        <f>[7]B!N2068</f>
        <v>0</v>
      </c>
      <c r="K182" s="404">
        <v>0</v>
      </c>
      <c r="L182" s="404">
        <f>[7]B!AD2068</f>
        <v>0</v>
      </c>
      <c r="M182" s="404">
        <f>[7]B!AE2068</f>
        <v>0</v>
      </c>
      <c r="N182" s="404">
        <f>[7]B!AF2068</f>
        <v>0</v>
      </c>
      <c r="O182" s="404">
        <f>[7]B!AG2068</f>
        <v>0</v>
      </c>
      <c r="P182" s="404">
        <f>[7]B!AH2068</f>
        <v>0</v>
      </c>
      <c r="Q182" s="404">
        <f>[7]B!AI2068</f>
        <v>0</v>
      </c>
      <c r="R182" s="404">
        <f>[7]B!AJ2068</f>
        <v>0</v>
      </c>
      <c r="S182" s="17">
        <f>[7]B!$I$2068</f>
        <v>6</v>
      </c>
      <c r="T182" s="17">
        <f>[7]B!$L$2068</f>
        <v>0</v>
      </c>
      <c r="U182" s="253"/>
      <c r="V182" s="144">
        <f>[7]B!AL2068</f>
        <v>9348610</v>
      </c>
    </row>
    <row r="183" spans="1:22" x14ac:dyDescent="0.2">
      <c r="A183" s="254" t="s">
        <v>268</v>
      </c>
      <c r="B183" s="255" t="s">
        <v>269</v>
      </c>
      <c r="C183" s="405">
        <f>[7]B!C2170</f>
        <v>7</v>
      </c>
      <c r="D183" s="405">
        <f>[7]B!H2170</f>
        <v>5</v>
      </c>
      <c r="E183" s="404">
        <f>[7]B!I2170</f>
        <v>5</v>
      </c>
      <c r="F183" s="404">
        <f>[7]B!J2170</f>
        <v>0</v>
      </c>
      <c r="G183" s="404">
        <f>[7]B!K2170</f>
        <v>0</v>
      </c>
      <c r="H183" s="404">
        <f>[7]B!L2170</f>
        <v>2</v>
      </c>
      <c r="I183" s="404">
        <f>[7]B!M2170</f>
        <v>0</v>
      </c>
      <c r="J183" s="404">
        <f>[7]B!N2170</f>
        <v>0</v>
      </c>
      <c r="K183" s="404">
        <v>2</v>
      </c>
      <c r="L183" s="404">
        <f>[7]B!AD2170</f>
        <v>0</v>
      </c>
      <c r="M183" s="404">
        <f>[7]B!AE2170</f>
        <v>0</v>
      </c>
      <c r="N183" s="404">
        <f>[7]B!AF2170</f>
        <v>0</v>
      </c>
      <c r="O183" s="404">
        <f>[7]B!AG2170</f>
        <v>0</v>
      </c>
      <c r="P183" s="404">
        <f>[7]B!AH2170</f>
        <v>0</v>
      </c>
      <c r="Q183" s="404">
        <f>[7]B!AI2170</f>
        <v>0</v>
      </c>
      <c r="R183" s="404">
        <f>[7]B!AJ2170</f>
        <v>0</v>
      </c>
      <c r="S183" s="17">
        <f>[7]B!$I$2170</f>
        <v>5</v>
      </c>
      <c r="T183" s="17">
        <f>[7]B!$L$2170</f>
        <v>2</v>
      </c>
      <c r="U183" s="253"/>
      <c r="V183" s="144">
        <f>[7]B!AL2170</f>
        <v>2052815</v>
      </c>
    </row>
    <row r="184" spans="1:22" x14ac:dyDescent="0.2">
      <c r="A184" s="254" t="s">
        <v>270</v>
      </c>
      <c r="B184" s="255" t="s">
        <v>271</v>
      </c>
      <c r="C184" s="405">
        <f>[7]B!C2398</f>
        <v>191</v>
      </c>
      <c r="D184" s="405">
        <f>[7]B!H2398</f>
        <v>161</v>
      </c>
      <c r="E184" s="404">
        <f>[7]B!I2398</f>
        <v>116</v>
      </c>
      <c r="F184" s="404">
        <f>[7]B!J2398</f>
        <v>45</v>
      </c>
      <c r="G184" s="404">
        <f>[7]B!K2398</f>
        <v>4</v>
      </c>
      <c r="H184" s="404">
        <f>[7]B!L2398</f>
        <v>21</v>
      </c>
      <c r="I184" s="404">
        <f>[7]B!M2398</f>
        <v>4</v>
      </c>
      <c r="J184" s="404">
        <f>[7]B!N2398</f>
        <v>1</v>
      </c>
      <c r="K184" s="406"/>
      <c r="L184" s="404">
        <f>[7]B!AD2398</f>
        <v>0</v>
      </c>
      <c r="M184" s="404">
        <f>[7]B!AE2398</f>
        <v>0</v>
      </c>
      <c r="N184" s="404">
        <f>[7]B!AF2398</f>
        <v>0</v>
      </c>
      <c r="O184" s="404">
        <f>[7]B!AG2398</f>
        <v>0</v>
      </c>
      <c r="P184" s="404">
        <f>[7]B!AH2398</f>
        <v>0</v>
      </c>
      <c r="Q184" s="404">
        <f>[7]B!AI2398</f>
        <v>0</v>
      </c>
      <c r="R184" s="404">
        <f>[7]B!AJ2398</f>
        <v>0</v>
      </c>
      <c r="S184" s="17">
        <f>[7]B!$I$2398</f>
        <v>116</v>
      </c>
      <c r="T184" s="17">
        <f>[7]B!$L$2398</f>
        <v>21</v>
      </c>
      <c r="U184" s="253"/>
      <c r="V184" s="144">
        <f>[7]B!AL2398</f>
        <v>42890380</v>
      </c>
    </row>
    <row r="185" spans="1:22" x14ac:dyDescent="0.2">
      <c r="A185" s="254" t="s">
        <v>272</v>
      </c>
      <c r="B185" s="255" t="s">
        <v>273</v>
      </c>
      <c r="C185" s="401">
        <f>[7]B!C2438</f>
        <v>25</v>
      </c>
      <c r="D185" s="401">
        <f>[7]B!H2438</f>
        <v>17</v>
      </c>
      <c r="E185" s="404">
        <f>[7]B!I2438</f>
        <v>3</v>
      </c>
      <c r="F185" s="404">
        <f>[7]B!J2438</f>
        <v>14</v>
      </c>
      <c r="G185" s="404">
        <f>[7]B!K2438</f>
        <v>3</v>
      </c>
      <c r="H185" s="404">
        <f>[7]B!L2438</f>
        <v>1</v>
      </c>
      <c r="I185" s="404">
        <f>[7]B!M2438</f>
        <v>4</v>
      </c>
      <c r="J185" s="404">
        <f>[7]B!N2438</f>
        <v>0</v>
      </c>
      <c r="K185" s="404">
        <v>0</v>
      </c>
      <c r="L185" s="404">
        <f>[7]B!AD2438</f>
        <v>0</v>
      </c>
      <c r="M185" s="404">
        <f>[7]B!AE2438</f>
        <v>0</v>
      </c>
      <c r="N185" s="404">
        <f>[7]B!AF2438</f>
        <v>0</v>
      </c>
      <c r="O185" s="404">
        <f>[7]B!AG2438</f>
        <v>0</v>
      </c>
      <c r="P185" s="404">
        <f>[7]B!AH2438</f>
        <v>0</v>
      </c>
      <c r="Q185" s="404">
        <f>[7]B!AI2438</f>
        <v>0</v>
      </c>
      <c r="R185" s="404">
        <f>[7]B!AJ2438</f>
        <v>0</v>
      </c>
      <c r="S185" s="17">
        <f>[7]B!$I$2438</f>
        <v>3</v>
      </c>
      <c r="T185" s="17">
        <f>[7]B!$L$2438</f>
        <v>1</v>
      </c>
      <c r="U185" s="253"/>
      <c r="V185" s="144">
        <f>[7]B!AL2438</f>
        <v>1081305</v>
      </c>
    </row>
    <row r="186" spans="1:22" x14ac:dyDescent="0.2">
      <c r="A186" s="254" t="s">
        <v>274</v>
      </c>
      <c r="B186" s="255" t="s">
        <v>275</v>
      </c>
      <c r="C186" s="401">
        <f>[7]B!C2561</f>
        <v>66</v>
      </c>
      <c r="D186" s="401">
        <f>[7]B!H2561</f>
        <v>57</v>
      </c>
      <c r="E186" s="404">
        <f>[7]B!I2561</f>
        <v>38</v>
      </c>
      <c r="F186" s="404">
        <f>[7]B!J2561</f>
        <v>19</v>
      </c>
      <c r="G186" s="404">
        <f>[7]B!K2561</f>
        <v>1</v>
      </c>
      <c r="H186" s="404">
        <f>[7]B!L2561</f>
        <v>5</v>
      </c>
      <c r="I186" s="404">
        <f>[7]B!M2561</f>
        <v>3</v>
      </c>
      <c r="J186" s="404">
        <f>[7]B!N2561</f>
        <v>0</v>
      </c>
      <c r="K186" s="402">
        <v>0</v>
      </c>
      <c r="L186" s="404">
        <f>[7]B!AD2561</f>
        <v>0</v>
      </c>
      <c r="M186" s="404">
        <f>[7]B!AE2561</f>
        <v>0</v>
      </c>
      <c r="N186" s="404">
        <f>[7]B!AF2561</f>
        <v>0</v>
      </c>
      <c r="O186" s="404">
        <f>[7]B!AG2561</f>
        <v>0</v>
      </c>
      <c r="P186" s="404">
        <f>[7]B!AH2561</f>
        <v>0</v>
      </c>
      <c r="Q186" s="404">
        <f>[7]B!AI2561</f>
        <v>0</v>
      </c>
      <c r="R186" s="404">
        <f>[7]B!AJ2561</f>
        <v>0</v>
      </c>
      <c r="S186" s="17">
        <f>[7]B!$I$2561</f>
        <v>38</v>
      </c>
      <c r="T186" s="17">
        <f>[7]B!$L$2561</f>
        <v>5</v>
      </c>
      <c r="U186" s="253"/>
      <c r="V186" s="144">
        <f>[7]B!AL2561</f>
        <v>10739010</v>
      </c>
    </row>
    <row r="187" spans="1:22" x14ac:dyDescent="0.2">
      <c r="A187" s="254" t="s">
        <v>276</v>
      </c>
      <c r="B187" s="255" t="s">
        <v>277</v>
      </c>
      <c r="C187" s="401">
        <f>[7]B!C2600</f>
        <v>19</v>
      </c>
      <c r="D187" s="401">
        <f>[7]B!H2600</f>
        <v>17</v>
      </c>
      <c r="E187" s="404">
        <f>[7]B!I2600</f>
        <v>17</v>
      </c>
      <c r="F187" s="404">
        <f>[7]B!J2600</f>
        <v>0</v>
      </c>
      <c r="G187" s="404">
        <f>[7]B!K2600</f>
        <v>1</v>
      </c>
      <c r="H187" s="404">
        <f>[7]B!L2600</f>
        <v>1</v>
      </c>
      <c r="I187" s="404">
        <f>[7]B!M2600</f>
        <v>0</v>
      </c>
      <c r="J187" s="404">
        <f>[7]B!N2600</f>
        <v>0</v>
      </c>
      <c r="K187" s="402">
        <v>0</v>
      </c>
      <c r="L187" s="404">
        <f>[7]B!AD2600</f>
        <v>0</v>
      </c>
      <c r="M187" s="404">
        <f>[7]B!AE2600</f>
        <v>2</v>
      </c>
      <c r="N187" s="404">
        <f>[7]B!AF2600</f>
        <v>0</v>
      </c>
      <c r="O187" s="404">
        <f>[7]B!AG2600</f>
        <v>0</v>
      </c>
      <c r="P187" s="404">
        <f>[7]B!AH2600</f>
        <v>0</v>
      </c>
      <c r="Q187" s="404">
        <f>[7]B!AI2600</f>
        <v>0</v>
      </c>
      <c r="R187" s="404">
        <f>[7]B!AJ2600</f>
        <v>0</v>
      </c>
      <c r="S187" s="17">
        <f>[7]B!$I$2600</f>
        <v>17</v>
      </c>
      <c r="T187" s="17">
        <f>[7]B!$L$2600</f>
        <v>1</v>
      </c>
      <c r="U187" s="253"/>
      <c r="V187" s="144">
        <f>[7]B!AL2600</f>
        <v>4566220</v>
      </c>
    </row>
    <row r="188" spans="1:22" x14ac:dyDescent="0.2">
      <c r="A188" s="254" t="s">
        <v>278</v>
      </c>
      <c r="B188" s="255" t="s">
        <v>279</v>
      </c>
      <c r="C188" s="401">
        <f>[7]B!C2640</f>
        <v>72</v>
      </c>
      <c r="D188" s="401">
        <f>[7]B!H2640</f>
        <v>54</v>
      </c>
      <c r="E188" s="404">
        <f>[7]B!I2640</f>
        <v>44</v>
      </c>
      <c r="F188" s="404">
        <f>[7]B!J2640</f>
        <v>10</v>
      </c>
      <c r="G188" s="404">
        <f>[7]B!K2640</f>
        <v>2</v>
      </c>
      <c r="H188" s="404">
        <f>[7]B!L2640</f>
        <v>12</v>
      </c>
      <c r="I188" s="404">
        <f>[7]B!M2640</f>
        <v>4</v>
      </c>
      <c r="J188" s="404">
        <f>[7]B!N2640</f>
        <v>0</v>
      </c>
      <c r="K188" s="402">
        <v>1</v>
      </c>
      <c r="L188" s="404">
        <f>[7]B!AD2640</f>
        <v>0</v>
      </c>
      <c r="M188" s="404">
        <f>[7]B!AE2640</f>
        <v>0</v>
      </c>
      <c r="N188" s="404">
        <f>[7]B!AF2640</f>
        <v>0</v>
      </c>
      <c r="O188" s="404">
        <f>[7]B!AG2640</f>
        <v>0</v>
      </c>
      <c r="P188" s="404">
        <f>[7]B!AH2640</f>
        <v>0</v>
      </c>
      <c r="Q188" s="404">
        <f>[7]B!AI2640</f>
        <v>0</v>
      </c>
      <c r="R188" s="404">
        <f>[7]B!AJ2640</f>
        <v>0</v>
      </c>
      <c r="S188" s="17">
        <f>[7]B!$I$2640</f>
        <v>44</v>
      </c>
      <c r="T188" s="17">
        <f>[7]B!$L$2640</f>
        <v>12</v>
      </c>
      <c r="U188" s="253"/>
      <c r="V188" s="144">
        <f>[7]B!AL2640</f>
        <v>9508795</v>
      </c>
    </row>
    <row r="189" spans="1:22" x14ac:dyDescent="0.2">
      <c r="A189" s="257" t="s">
        <v>280</v>
      </c>
      <c r="B189" s="255" t="s">
        <v>281</v>
      </c>
      <c r="C189" s="401">
        <f>SUM(C190:C192)</f>
        <v>82</v>
      </c>
      <c r="D189" s="401">
        <f t="shared" ref="D189:Q189" si="6">SUM(D190:D192)</f>
        <v>76</v>
      </c>
      <c r="E189" s="401">
        <f>SUM(E190:E192)</f>
        <v>17</v>
      </c>
      <c r="F189" s="401">
        <f>SUM(F190:F192)</f>
        <v>59</v>
      </c>
      <c r="G189" s="401">
        <f t="shared" si="6"/>
        <v>6</v>
      </c>
      <c r="H189" s="401">
        <f t="shared" si="6"/>
        <v>0</v>
      </c>
      <c r="I189" s="401">
        <f t="shared" si="6"/>
        <v>0</v>
      </c>
      <c r="J189" s="401">
        <f t="shared" si="6"/>
        <v>0</v>
      </c>
      <c r="K189" s="406"/>
      <c r="L189" s="401">
        <f t="shared" si="6"/>
        <v>0</v>
      </c>
      <c r="M189" s="401">
        <f t="shared" si="6"/>
        <v>0</v>
      </c>
      <c r="N189" s="401">
        <f t="shared" si="6"/>
        <v>0</v>
      </c>
      <c r="O189" s="401">
        <f t="shared" si="6"/>
        <v>0</v>
      </c>
      <c r="P189" s="401">
        <f t="shared" si="6"/>
        <v>0</v>
      </c>
      <c r="Q189" s="401">
        <f t="shared" si="6"/>
        <v>0</v>
      </c>
      <c r="R189" s="401">
        <f>SUM(R190:R192)</f>
        <v>0</v>
      </c>
      <c r="S189" s="401">
        <f>SUM(S190:S192)</f>
        <v>34</v>
      </c>
      <c r="T189" s="401">
        <f>SUM(T190:T192)</f>
        <v>0</v>
      </c>
      <c r="U189" s="253"/>
      <c r="V189" s="401">
        <f>SUM(V190:V192)</f>
        <v>2794120</v>
      </c>
    </row>
    <row r="190" spans="1:22" x14ac:dyDescent="0.2">
      <c r="A190" s="258"/>
      <c r="B190" s="259" t="s">
        <v>282</v>
      </c>
      <c r="C190" s="402">
        <f>[7]B!C2646</f>
        <v>82</v>
      </c>
      <c r="D190" s="402">
        <f>[7]B!H2646</f>
        <v>76</v>
      </c>
      <c r="E190" s="402">
        <f>[7]B!I2646</f>
        <v>17</v>
      </c>
      <c r="F190" s="402">
        <f>[7]B!J2646</f>
        <v>59</v>
      </c>
      <c r="G190" s="402">
        <f>[7]B!K2646</f>
        <v>6</v>
      </c>
      <c r="H190" s="402">
        <f>[7]B!L2646</f>
        <v>0</v>
      </c>
      <c r="I190" s="402">
        <f>[7]B!M2646</f>
        <v>0</v>
      </c>
      <c r="J190" s="402">
        <f>[7]B!N2646</f>
        <v>0</v>
      </c>
      <c r="K190" s="406"/>
      <c r="L190" s="402">
        <f>[7]B!AD2646</f>
        <v>0</v>
      </c>
      <c r="M190" s="402">
        <f>[7]B!AE2646</f>
        <v>0</v>
      </c>
      <c r="N190" s="402">
        <f>[7]B!AF2646</f>
        <v>0</v>
      </c>
      <c r="O190" s="402">
        <f>[7]B!AG2646</f>
        <v>0</v>
      </c>
      <c r="P190" s="402">
        <f>[7]B!AH2646</f>
        <v>0</v>
      </c>
      <c r="Q190" s="402">
        <f>[7]B!AI2646</f>
        <v>0</v>
      </c>
      <c r="R190" s="402">
        <f>[7]B!AJ2646</f>
        <v>0</v>
      </c>
      <c r="S190" s="17">
        <f>[7]B!$I$2646</f>
        <v>17</v>
      </c>
      <c r="T190" s="17">
        <f>[7]B!$L$2646</f>
        <v>0</v>
      </c>
      <c r="U190" s="260"/>
      <c r="V190" s="144">
        <f>[7]B!AL2646</f>
        <v>2794120</v>
      </c>
    </row>
    <row r="191" spans="1:22" x14ac:dyDescent="0.2">
      <c r="A191" s="258"/>
      <c r="B191" s="259" t="s">
        <v>283</v>
      </c>
      <c r="C191" s="402">
        <f>[7]B!C2647</f>
        <v>0</v>
      </c>
      <c r="D191" s="402">
        <f>[7]B!H2647</f>
        <v>0</v>
      </c>
      <c r="E191" s="402">
        <f>[7]B!I2647</f>
        <v>0</v>
      </c>
      <c r="F191" s="402">
        <f>[7]B!J2647</f>
        <v>0</v>
      </c>
      <c r="G191" s="402">
        <f>[7]B!K2647</f>
        <v>0</v>
      </c>
      <c r="H191" s="402">
        <f>[7]B!L2647</f>
        <v>0</v>
      </c>
      <c r="I191" s="402">
        <f>[7]B!M2647</f>
        <v>0</v>
      </c>
      <c r="J191" s="402">
        <f>[7]B!N2647</f>
        <v>0</v>
      </c>
      <c r="K191" s="406"/>
      <c r="L191" s="402">
        <f>[7]B!AD2647</f>
        <v>0</v>
      </c>
      <c r="M191" s="402">
        <f>[7]B!AE2647</f>
        <v>0</v>
      </c>
      <c r="N191" s="402">
        <f>[7]B!AF2647</f>
        <v>0</v>
      </c>
      <c r="O191" s="402">
        <f>[7]B!AG2647</f>
        <v>0</v>
      </c>
      <c r="P191" s="402">
        <f>[7]B!AH2647</f>
        <v>0</v>
      </c>
      <c r="Q191" s="402">
        <f>[7]B!AI2647</f>
        <v>0</v>
      </c>
      <c r="R191" s="402">
        <f>[7]B!AJ2647</f>
        <v>0</v>
      </c>
      <c r="S191" s="17">
        <f>[7]B!$I$2646</f>
        <v>17</v>
      </c>
      <c r="T191" s="17">
        <f>[7]B!$L$2646</f>
        <v>0</v>
      </c>
      <c r="U191" s="260"/>
      <c r="V191" s="144">
        <f>[7]B!AL2647</f>
        <v>0</v>
      </c>
    </row>
    <row r="192" spans="1:22" x14ac:dyDescent="0.2">
      <c r="A192" s="258"/>
      <c r="B192" s="259" t="s">
        <v>284</v>
      </c>
      <c r="C192" s="402">
        <f>SUM([7]B!C2648:C2652)</f>
        <v>0</v>
      </c>
      <c r="D192" s="402">
        <f>SUM([7]B!H2648:H2652)</f>
        <v>0</v>
      </c>
      <c r="E192" s="402">
        <f>SUM([7]B!I2648:I2652)</f>
        <v>0</v>
      </c>
      <c r="F192" s="402">
        <f>SUM([7]B!J2648:J2652)</f>
        <v>0</v>
      </c>
      <c r="G192" s="402">
        <f>SUM([7]B!K2648:K2652)</f>
        <v>0</v>
      </c>
      <c r="H192" s="402">
        <f>SUM([7]B!L2648:L2652)</f>
        <v>0</v>
      </c>
      <c r="I192" s="402">
        <f>SUM([7]B!M2648:M2652)</f>
        <v>0</v>
      </c>
      <c r="J192" s="402">
        <f>SUM([7]B!N2648:N2652)</f>
        <v>0</v>
      </c>
      <c r="K192" s="406"/>
      <c r="L192" s="402">
        <f>SUM([7]B!AD2648:AD2652)</f>
        <v>0</v>
      </c>
      <c r="M192" s="402">
        <f>SUM([7]B!AE2648:AE2652)</f>
        <v>0</v>
      </c>
      <c r="N192" s="402">
        <f>SUM([7]B!AF2648:AF2652)</f>
        <v>0</v>
      </c>
      <c r="O192" s="402">
        <f>SUM([7]B!AG2648:AG2652)</f>
        <v>0</v>
      </c>
      <c r="P192" s="402">
        <f>SUM([7]B!AH2648:AH2652)</f>
        <v>0</v>
      </c>
      <c r="Q192" s="402">
        <f>SUM([7]B!AI2648:AI2652)</f>
        <v>0</v>
      </c>
      <c r="R192" s="402">
        <f>SUM([7]B!AJ2648:AJ2652)</f>
        <v>0</v>
      </c>
      <c r="S192" s="402">
        <f>SUM([7]B!I2648:I2652)</f>
        <v>0</v>
      </c>
      <c r="T192" s="402">
        <f>SUM([7]B!L2648:L2652)</f>
        <v>0</v>
      </c>
      <c r="U192" s="260"/>
      <c r="V192" s="402">
        <f>SUM([7]B!AL2648:AL2652)</f>
        <v>0</v>
      </c>
    </row>
    <row r="193" spans="1:28" x14ac:dyDescent="0.2">
      <c r="A193" s="254" t="s">
        <v>285</v>
      </c>
      <c r="B193" s="255" t="s">
        <v>286</v>
      </c>
      <c r="C193" s="401">
        <f>+[7]B!C2889</f>
        <v>104</v>
      </c>
      <c r="D193" s="401">
        <f>+[7]B!H2889</f>
        <v>95</v>
      </c>
      <c r="E193" s="407">
        <f>+[7]B!I2889</f>
        <v>93</v>
      </c>
      <c r="F193" s="407">
        <f>+[7]B!J2889</f>
        <v>2</v>
      </c>
      <c r="G193" s="407">
        <f>+[7]B!K2889</f>
        <v>1</v>
      </c>
      <c r="H193" s="407">
        <f>+[7]B!L2889</f>
        <v>7</v>
      </c>
      <c r="I193" s="407">
        <f>+[7]B!M2889</f>
        <v>0</v>
      </c>
      <c r="J193" s="407">
        <f>+[7]B!N2889</f>
        <v>1</v>
      </c>
      <c r="K193" s="402">
        <v>5</v>
      </c>
      <c r="L193" s="404">
        <f>+[7]B!AD2889</f>
        <v>0</v>
      </c>
      <c r="M193" s="404">
        <f>+[7]B!AE2889</f>
        <v>19</v>
      </c>
      <c r="N193" s="404">
        <f>+[7]B!AF2889</f>
        <v>0</v>
      </c>
      <c r="O193" s="404">
        <f>+[7]B!AG2889</f>
        <v>0</v>
      </c>
      <c r="P193" s="404">
        <f>+[7]B!AH2889</f>
        <v>0</v>
      </c>
      <c r="Q193" s="404">
        <f>+[7]B!AI2889</f>
        <v>0</v>
      </c>
      <c r="R193" s="404">
        <f>+[7]B!AJ2889</f>
        <v>0</v>
      </c>
      <c r="S193" s="17">
        <f>[7]B!$I$2889</f>
        <v>93</v>
      </c>
      <c r="T193" s="17">
        <f>[7]B!$L$2889</f>
        <v>7</v>
      </c>
      <c r="U193" s="260"/>
      <c r="V193" s="145">
        <f>[7]B!$AL$2889</f>
        <v>43034000</v>
      </c>
    </row>
    <row r="194" spans="1:28" x14ac:dyDescent="0.2">
      <c r="A194" s="254" t="s">
        <v>287</v>
      </c>
      <c r="B194" s="255" t="s">
        <v>288</v>
      </c>
      <c r="C194" s="405">
        <f>+[7]B!C3105</f>
        <v>79</v>
      </c>
      <c r="D194" s="405">
        <f>+[7]B!H3105</f>
        <v>44</v>
      </c>
      <c r="E194" s="404">
        <f>+[7]B!I3105</f>
        <v>44</v>
      </c>
      <c r="F194" s="404">
        <f>+[7]B!J3105</f>
        <v>0</v>
      </c>
      <c r="G194" s="404">
        <f>+[7]B!K3105</f>
        <v>0</v>
      </c>
      <c r="H194" s="404">
        <f>+[7]B!L3105</f>
        <v>35</v>
      </c>
      <c r="I194" s="404">
        <f>+[7]B!M3105</f>
        <v>0</v>
      </c>
      <c r="J194" s="404">
        <f>+[7]B!N3105</f>
        <v>0</v>
      </c>
      <c r="K194" s="404">
        <v>78</v>
      </c>
      <c r="L194" s="404">
        <f>+[7]B!AD3094</f>
        <v>0</v>
      </c>
      <c r="M194" s="404">
        <f>+[7]B!AE3094</f>
        <v>0</v>
      </c>
      <c r="N194" s="404">
        <f>+[7]B!AF3094</f>
        <v>0</v>
      </c>
      <c r="O194" s="404">
        <f>+[7]B!AG3094</f>
        <v>0</v>
      </c>
      <c r="P194" s="404">
        <f>+[7]B!AH3094</f>
        <v>0</v>
      </c>
      <c r="Q194" s="404">
        <f>+[7]B!AI3094</f>
        <v>0</v>
      </c>
      <c r="R194" s="404">
        <f>+[7]B!AJ3094</f>
        <v>0</v>
      </c>
      <c r="S194" s="404">
        <f>+[7]B!I3094</f>
        <v>41</v>
      </c>
      <c r="T194" s="404">
        <f>+[7]B!L3094</f>
        <v>35</v>
      </c>
      <c r="U194" s="260"/>
      <c r="V194" s="404">
        <f>+[7]B!AL3094</f>
        <v>1431030</v>
      </c>
    </row>
    <row r="195" spans="1:28" x14ac:dyDescent="0.2">
      <c r="A195" s="261" t="s">
        <v>287</v>
      </c>
      <c r="B195" s="262" t="s">
        <v>289</v>
      </c>
      <c r="C195" s="408">
        <f>+[7]B!C2894</f>
        <v>5</v>
      </c>
      <c r="D195" s="401">
        <f>+[7]B!H2894</f>
        <v>1</v>
      </c>
      <c r="E195" s="402">
        <f>+[7]B!I2894</f>
        <v>1</v>
      </c>
      <c r="F195" s="402">
        <f>+[7]B!J2894</f>
        <v>0</v>
      </c>
      <c r="G195" s="402">
        <f>+[7]B!K2894</f>
        <v>0</v>
      </c>
      <c r="H195" s="402">
        <f>+[7]B!L2894</f>
        <v>4</v>
      </c>
      <c r="I195" s="402">
        <f>+[7]B!M2894</f>
        <v>0</v>
      </c>
      <c r="J195" s="402">
        <f>+[7]B!N2894</f>
        <v>0</v>
      </c>
      <c r="K195" s="409"/>
      <c r="L195" s="410">
        <f>+[7]B!AD2894</f>
        <v>0</v>
      </c>
      <c r="M195" s="410">
        <f>+[7]B!AE2894</f>
        <v>0</v>
      </c>
      <c r="N195" s="410">
        <f>+[7]B!AF2894</f>
        <v>0</v>
      </c>
      <c r="O195" s="410">
        <f>+[7]B!AG2894</f>
        <v>0</v>
      </c>
      <c r="P195" s="410">
        <f>+[7]B!AH2894</f>
        <v>0</v>
      </c>
      <c r="Q195" s="410">
        <f>+[7]B!AI2894</f>
        <v>0</v>
      </c>
      <c r="R195" s="410">
        <f>+[7]B!AJ2894</f>
        <v>0</v>
      </c>
      <c r="S195" s="253"/>
      <c r="T195" s="253"/>
      <c r="U195" s="57">
        <f>+[7]B!C2894</f>
        <v>5</v>
      </c>
      <c r="V195" s="264">
        <f>+[7]B!AL2894*0.75</f>
        <v>51555</v>
      </c>
    </row>
    <row r="196" spans="1:28" s="3" customFormat="1" x14ac:dyDescent="0.2">
      <c r="A196" s="637" t="s">
        <v>290</v>
      </c>
      <c r="B196" s="637"/>
      <c r="C196" s="411">
        <f t="shared" ref="C196:J196" si="7">SUM(C176:C189)+C193+C194+C195</f>
        <v>949</v>
      </c>
      <c r="D196" s="411">
        <f t="shared" si="7"/>
        <v>754</v>
      </c>
      <c r="E196" s="411">
        <f t="shared" si="7"/>
        <v>581</v>
      </c>
      <c r="F196" s="411">
        <f t="shared" si="7"/>
        <v>173</v>
      </c>
      <c r="G196" s="411">
        <f t="shared" si="7"/>
        <v>19</v>
      </c>
      <c r="H196" s="411">
        <f t="shared" si="7"/>
        <v>157</v>
      </c>
      <c r="I196" s="411">
        <f t="shared" si="7"/>
        <v>17</v>
      </c>
      <c r="J196" s="411">
        <f t="shared" si="7"/>
        <v>2</v>
      </c>
      <c r="K196" s="411">
        <f t="shared" ref="K196" si="8">SUM(K176:K195)</f>
        <v>232</v>
      </c>
      <c r="L196" s="411">
        <f t="shared" ref="L196:R196" si="9">SUM(L176:L189)+L193+L194+L195</f>
        <v>3</v>
      </c>
      <c r="M196" s="411">
        <f t="shared" si="9"/>
        <v>134</v>
      </c>
      <c r="N196" s="411">
        <f t="shared" si="9"/>
        <v>0</v>
      </c>
      <c r="O196" s="411">
        <f t="shared" si="9"/>
        <v>0</v>
      </c>
      <c r="P196" s="411">
        <f t="shared" si="9"/>
        <v>0</v>
      </c>
      <c r="Q196" s="411">
        <f t="shared" si="9"/>
        <v>0</v>
      </c>
      <c r="R196" s="411">
        <f t="shared" si="9"/>
        <v>0</v>
      </c>
      <c r="S196" s="411">
        <f>SUM(S176:S189)+S193+S194</f>
        <v>594</v>
      </c>
      <c r="T196" s="411">
        <f>SUM(T176:T189)+T193+T194</f>
        <v>153</v>
      </c>
      <c r="U196" s="411">
        <f>SUM(U195)</f>
        <v>5</v>
      </c>
      <c r="V196" s="411">
        <f>SUM(V176:V189)+V193+V194+V195</f>
        <v>171816320</v>
      </c>
    </row>
    <row r="197" spans="1:28" ht="14.25" customHeight="1" x14ac:dyDescent="0.2">
      <c r="A197" s="668" t="s">
        <v>291</v>
      </c>
      <c r="B197" s="668"/>
      <c r="C197" s="668"/>
      <c r="D197" s="668"/>
      <c r="E197" s="668"/>
      <c r="F197" s="668"/>
    </row>
    <row r="198" spans="1:28" ht="51" x14ac:dyDescent="0.2">
      <c r="A198" s="575" t="s">
        <v>292</v>
      </c>
      <c r="B198" s="650"/>
      <c r="C198" s="581" t="s">
        <v>157</v>
      </c>
      <c r="D198" s="581" t="s">
        <v>293</v>
      </c>
      <c r="E198" s="621" t="s">
        <v>294</v>
      </c>
      <c r="F198" s="621" t="s">
        <v>295</v>
      </c>
      <c r="G198" s="565" t="s">
        <v>296</v>
      </c>
      <c r="H198" s="565" t="s">
        <v>297</v>
      </c>
      <c r="I198" s="565" t="s">
        <v>298</v>
      </c>
      <c r="J198" s="570" t="s">
        <v>298</v>
      </c>
    </row>
    <row r="199" spans="1:28" ht="25.5" x14ac:dyDescent="0.2">
      <c r="A199" s="579"/>
      <c r="B199" s="652"/>
      <c r="C199" s="583"/>
      <c r="D199" s="583"/>
      <c r="E199" s="623"/>
      <c r="F199" s="623"/>
      <c r="G199" s="412" t="s">
        <v>294</v>
      </c>
      <c r="H199" s="412" t="s">
        <v>295</v>
      </c>
      <c r="I199" s="412" t="s">
        <v>294</v>
      </c>
      <c r="J199" s="413" t="s">
        <v>295</v>
      </c>
      <c r="S199" s="3"/>
      <c r="T199" s="3"/>
      <c r="U199" s="3"/>
      <c r="V199" s="3"/>
    </row>
    <row r="200" spans="1:28" x14ac:dyDescent="0.2">
      <c r="A200" s="640" t="s">
        <v>299</v>
      </c>
      <c r="B200" s="664"/>
      <c r="C200" s="269">
        <f>SUM(E200:F200)</f>
        <v>362</v>
      </c>
      <c r="D200" s="414">
        <v>209</v>
      </c>
      <c r="E200" s="415">
        <f>SUM([7]B!P1412,[7]B!P1547,[7]B!P1728,[7]B!P1792,[7]B!P1866,[7]B!P1909,[7]B!P2057,[7]B!P2067,[7]B!P2167,[7]B!P2169,[7]B!P2392,[7]B!P2397,[7]B!P2438,[7]B!P2561,[7]B!P2600,[7]B!P2640,[7]B!P2655,[7]B!P2882,[7]B!P2894,[7]B!P3094)</f>
        <v>27</v>
      </c>
      <c r="F200" s="416">
        <f>SUM([7]B!Q1412,[7]B!Q1547,[7]B!Q1728,[7]B!Q1792,[7]B!Q1866,[7]B!Q1909,[7]B!Q2057,[7]B!Q2067,[7]B!Q2167,[7]B!Q2169,[7]B!Q2392,[7]B!Q2397,[7]B!Q2438,[7]B!Q2561,[7]B!Q2600,[7]B!Q2640,[7]B!Q2655,[7]B!Q2882,[7]B!Q2894,[7]B!Q3094)</f>
        <v>335</v>
      </c>
      <c r="G200" s="414"/>
      <c r="H200" s="417"/>
      <c r="I200" s="417"/>
      <c r="J200" s="418"/>
      <c r="K200" s="270" t="str">
        <f>AA200</f>
        <v/>
      </c>
      <c r="AA200" s="271" t="str">
        <f>IF(C200&lt;D200,"Beneficiarios MAI no puede ser mayor al TOTAL","")</f>
        <v/>
      </c>
      <c r="AB200" s="271">
        <f>IF(C200&lt;D200,1,0)</f>
        <v>0</v>
      </c>
    </row>
    <row r="201" spans="1:28" x14ac:dyDescent="0.2">
      <c r="A201" s="689" t="s">
        <v>300</v>
      </c>
      <c r="B201" s="690"/>
      <c r="C201" s="272">
        <f>SUM(E201:F201)</f>
        <v>223</v>
      </c>
      <c r="D201" s="419">
        <v>184</v>
      </c>
      <c r="E201" s="420">
        <f>SUM([7]B!S1412,[7]B!S1547,[7]B!S1728,[7]B!S1792,[7]B!S1866,[7]B!S1909,[7]B!S2057,[7]B!S2067,[7]B!S2167,[7]B!S2169,[7]B!S2392,[7]B!S2397,[7]B!S2438,[7]B!S2561,[7]B!S2600,[7]B!S2640,[7]B!S2655,[7]B!S2882,[7]B!S2894,[7]B!S3094)</f>
        <v>31</v>
      </c>
      <c r="F201" s="421">
        <f>SUM([7]B!T1412,[7]B!T1547,[7]B!T1728,[7]B!T1792,[7]B!T1866,[7]B!T1909,[7]B!T2057,[7]B!T2067,[7]B!T2167,[7]B!T2169,[7]B!T2392,[7]B!T2397,[7]B!T2438,[7]B!T2561,[7]B!T2600,[7]B!T2640,[7]B!T2655,[7]B!T2882,[7]B!T2894,[7]B!T3094)</f>
        <v>192</v>
      </c>
      <c r="G201" s="419"/>
      <c r="H201" s="422"/>
      <c r="I201" s="422"/>
      <c r="J201" s="422"/>
      <c r="K201" s="270" t="str">
        <f>AA201</f>
        <v/>
      </c>
      <c r="S201" s="3"/>
      <c r="T201" s="3"/>
      <c r="V201" s="3"/>
      <c r="AA201" s="271" t="str">
        <f>IF(C201&lt;D201,"Beneficiarios MAI no puede ser mayor al TOTAL","")</f>
        <v/>
      </c>
      <c r="AB201" s="271">
        <f>IF(C201&lt;D201,1,0)</f>
        <v>0</v>
      </c>
    </row>
    <row r="202" spans="1:28" x14ac:dyDescent="0.2">
      <c r="A202" s="691" t="s">
        <v>301</v>
      </c>
      <c r="B202" s="273" t="s">
        <v>302</v>
      </c>
      <c r="C202" s="274">
        <f>SUM(E202:F202)</f>
        <v>131</v>
      </c>
      <c r="D202" s="423">
        <v>117</v>
      </c>
      <c r="E202" s="424">
        <f>SUM([7]B!Y1412,[7]B!Y1547,[7]B!Y1728,[7]B!Y1792,[7]B!Y1866,[7]B!Y1909,[7]B!Y2057,[7]B!Y2067,[7]B!Y2167,[7]B!Y2169,[7]B!Y2392,[7]B!Y2397,[7]B!Y2438,[7]B!Y2561,[7]B!Y2600,[7]B!Y2640,[7]B!Y2655,[7]B!Y2882,[7]B!Y2894,[7]B!Y3094)</f>
        <v>9</v>
      </c>
      <c r="F202" s="424">
        <f>SUM([7]B!Z1412,[7]B!Z1547,[7]B!Z1728,[7]B!Z1792,[7]B!Z1866,[7]B!Z1909,[7]B!Z2057,[7]B!Z2067,[7]B!Z2167,[7]B!Z2169,[7]B!Z2392,[7]B!Z2397,[7]B!Z2438,[7]B!Z2561,[7]B!Z2600,[7]B!Z2640,[7]B!Z2655,[7]B!Z2882,[7]B!Z2894,[7]B!Z3094)</f>
        <v>122</v>
      </c>
      <c r="G202" s="414"/>
      <c r="H202" s="417"/>
      <c r="I202" s="417"/>
      <c r="J202" s="417"/>
      <c r="K202" s="270" t="str">
        <f>AA202</f>
        <v/>
      </c>
      <c r="AA202" s="271" t="str">
        <f>IF(C202&lt;D202,"Beneficiarios MAI no puede ser mayor al TOTAL","")</f>
        <v/>
      </c>
      <c r="AB202" s="271">
        <f>IF(C202&lt;D202,1,0)</f>
        <v>0</v>
      </c>
    </row>
    <row r="203" spans="1:28" x14ac:dyDescent="0.2">
      <c r="A203" s="692"/>
      <c r="B203" s="275" t="s">
        <v>303</v>
      </c>
      <c r="C203" s="272">
        <f>SUM(E203:F203)</f>
        <v>1</v>
      </c>
      <c r="D203" s="425">
        <v>1</v>
      </c>
      <c r="E203" s="426">
        <f>SUM([7]B!V1412,[7]B!V1547,[7]B!V1728,[7]B!V1792,[7]B!V1866,[7]B!V1909,[7]B!V2057,[7]B!V2067,[7]B!V2167,[7]B!V2169,[7]B!V2392,[7]B!V2397,[7]B!V2438,[7]B!V2561,[7]B!V2600,[7]B!V2640,[7]B!V2655,[7]B!V2882,[7]B!V2894,[7]B!V3094)</f>
        <v>0</v>
      </c>
      <c r="F203" s="426">
        <f>SUM([7]B!W1412,[7]B!W1547,[7]B!W1728,[7]B!W1792,[7]B!W1866,[7]B!W1909,[7]B!W2057,[7]B!W2067,[7]B!W2167,[7]B!W2169,[7]B!W2392,[7]B!W2397,[7]B!W2438,[7]B!W2561,[7]B!W2600,[7]B!W2640,[7]B!W2655,[7]B!W2882,[7]B!W2894,[7]B!W3094)</f>
        <v>1</v>
      </c>
      <c r="G203" s="425"/>
      <c r="H203" s="427"/>
      <c r="I203" s="427"/>
      <c r="J203" s="427"/>
      <c r="K203" s="270" t="str">
        <f>AA203</f>
        <v/>
      </c>
      <c r="AA203" s="271" t="str">
        <f>IF(C203&lt;D203,"Beneficiarios MAI no puede ser mayor al TOTAL","")</f>
        <v/>
      </c>
      <c r="AB203" s="271">
        <f>IF(C203&lt;D203,1,0)</f>
        <v>0</v>
      </c>
    </row>
    <row r="204" spans="1:28" ht="14.25" customHeight="1" x14ac:dyDescent="0.2">
      <c r="A204" s="668" t="s">
        <v>304</v>
      </c>
      <c r="B204" s="668"/>
      <c r="C204" s="559"/>
      <c r="D204" s="559"/>
      <c r="E204" s="2"/>
      <c r="F204" s="2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</row>
    <row r="205" spans="1:28" ht="14.25" customHeight="1" x14ac:dyDescent="0.2">
      <c r="A205" s="693" t="s">
        <v>305</v>
      </c>
      <c r="B205" s="694"/>
      <c r="C205" s="581" t="s">
        <v>5</v>
      </c>
      <c r="D205" s="599" t="s">
        <v>6</v>
      </c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105"/>
    </row>
    <row r="206" spans="1:28" x14ac:dyDescent="0.2">
      <c r="A206" s="695"/>
      <c r="B206" s="696"/>
      <c r="C206" s="583"/>
      <c r="D206" s="600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105"/>
    </row>
    <row r="207" spans="1:28" x14ac:dyDescent="0.2">
      <c r="A207" s="679" t="s">
        <v>306</v>
      </c>
      <c r="B207" s="680"/>
      <c r="C207" s="277">
        <f>[7]B!C2886</f>
        <v>3</v>
      </c>
      <c r="D207" s="278">
        <f>[7]B!I2886</f>
        <v>3</v>
      </c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105"/>
      <c r="U207" s="105"/>
    </row>
    <row r="208" spans="1:28" x14ac:dyDescent="0.2">
      <c r="A208" s="681" t="s">
        <v>307</v>
      </c>
      <c r="B208" s="681"/>
      <c r="C208" s="279">
        <f>SUM([7]B!C2885+[7]B!C2887)</f>
        <v>6</v>
      </c>
      <c r="D208" s="280">
        <f>[7]B!I2885+[7]B!I2887</f>
        <v>6</v>
      </c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105"/>
    </row>
    <row r="209" spans="1:22" ht="14.25" customHeight="1" x14ac:dyDescent="0.2">
      <c r="A209" s="682" t="s">
        <v>308</v>
      </c>
      <c r="B209" s="682"/>
      <c r="C209" s="558"/>
      <c r="D209" s="428"/>
      <c r="E209" s="428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105"/>
      <c r="S209" s="383"/>
      <c r="T209" s="383"/>
    </row>
    <row r="210" spans="1:22" ht="14.25" customHeight="1" x14ac:dyDescent="0.2">
      <c r="A210" s="683" t="s">
        <v>226</v>
      </c>
      <c r="B210" s="684"/>
      <c r="C210" s="581" t="s">
        <v>157</v>
      </c>
      <c r="D210" s="613" t="s">
        <v>227</v>
      </c>
      <c r="E210" s="614"/>
      <c r="F210" s="614"/>
      <c r="G210" s="614"/>
      <c r="H210" s="615" t="s">
        <v>169</v>
      </c>
      <c r="I210" s="616"/>
      <c r="J210" s="617"/>
      <c r="K210" s="697" t="s">
        <v>170</v>
      </c>
      <c r="L210" s="633"/>
      <c r="M210" s="633"/>
      <c r="N210" s="621" t="s">
        <v>171</v>
      </c>
      <c r="O210" s="750" t="s">
        <v>172</v>
      </c>
      <c r="P210" s="751"/>
      <c r="Q210" s="593" t="s">
        <v>173</v>
      </c>
    </row>
    <row r="211" spans="1:22" s="123" customFormat="1" ht="14.25" customHeight="1" x14ac:dyDescent="0.2">
      <c r="A211" s="685"/>
      <c r="B211" s="686"/>
      <c r="C211" s="582"/>
      <c r="D211" s="644" t="s">
        <v>175</v>
      </c>
      <c r="E211" s="639" t="s">
        <v>176</v>
      </c>
      <c r="F211" s="639"/>
      <c r="G211" s="603" t="s">
        <v>236</v>
      </c>
      <c r="H211" s="605" t="s">
        <v>178</v>
      </c>
      <c r="I211" s="607" t="s">
        <v>179</v>
      </c>
      <c r="J211" s="609" t="s">
        <v>180</v>
      </c>
      <c r="K211" s="611" t="s">
        <v>309</v>
      </c>
      <c r="L211" s="612" t="s">
        <v>182</v>
      </c>
      <c r="M211" s="626" t="s">
        <v>183</v>
      </c>
      <c r="N211" s="622"/>
      <c r="O211" s="752" t="s">
        <v>184</v>
      </c>
      <c r="P211" s="753" t="s">
        <v>185</v>
      </c>
      <c r="Q211" s="594"/>
      <c r="S211" s="5"/>
      <c r="T211" s="5"/>
      <c r="U211" s="5"/>
      <c r="V211" s="5"/>
    </row>
    <row r="212" spans="1:22" s="123" customFormat="1" x14ac:dyDescent="0.2">
      <c r="A212" s="687"/>
      <c r="B212" s="688"/>
      <c r="C212" s="583"/>
      <c r="D212" s="645"/>
      <c r="E212" s="492" t="s">
        <v>186</v>
      </c>
      <c r="F212" s="456" t="s">
        <v>187</v>
      </c>
      <c r="G212" s="604"/>
      <c r="H212" s="606"/>
      <c r="I212" s="608"/>
      <c r="J212" s="610"/>
      <c r="K212" s="611"/>
      <c r="L212" s="612"/>
      <c r="M212" s="626"/>
      <c r="N212" s="623"/>
      <c r="O212" s="752"/>
      <c r="P212" s="753"/>
      <c r="Q212" s="595"/>
      <c r="S212" s="5"/>
      <c r="T212" s="5"/>
      <c r="U212" s="5"/>
      <c r="V212" s="5"/>
    </row>
    <row r="213" spans="1:22" x14ac:dyDescent="0.2">
      <c r="A213" s="698" t="s">
        <v>310</v>
      </c>
      <c r="B213" s="699"/>
      <c r="C213" s="283">
        <f>+[7]B!C1330</f>
        <v>18</v>
      </c>
      <c r="D213" s="284">
        <f>+[7]B!D1330</f>
        <v>18</v>
      </c>
      <c r="E213" s="284">
        <f>+[7]B!E1330</f>
        <v>18</v>
      </c>
      <c r="F213" s="284">
        <f>+[7]B!F1330</f>
        <v>0</v>
      </c>
      <c r="G213" s="284">
        <f>+[7]B!G1330</f>
        <v>0</v>
      </c>
      <c r="H213" s="284">
        <f>+[7]B!AA1330</f>
        <v>9</v>
      </c>
      <c r="I213" s="284">
        <f>+[7]B!AB1330</f>
        <v>9</v>
      </c>
      <c r="J213" s="284">
        <f>+[7]B!AC1330</f>
        <v>0</v>
      </c>
      <c r="K213" s="284">
        <f>+[7]B!AD1330</f>
        <v>0</v>
      </c>
      <c r="L213" s="284">
        <f>+[7]B!AE1330</f>
        <v>0</v>
      </c>
      <c r="M213" s="284">
        <f>+[7]B!AF1330</f>
        <v>0</v>
      </c>
      <c r="N213" s="284">
        <f>+[7]B!AG1330</f>
        <v>0</v>
      </c>
      <c r="O213" s="284">
        <f>+[7]B!AH1330</f>
        <v>0</v>
      </c>
      <c r="P213" s="284">
        <f>+[7]B!AI1330</f>
        <v>5</v>
      </c>
      <c r="Q213" s="284">
        <f>+[7]B!AJ1330</f>
        <v>0</v>
      </c>
      <c r="U213" s="123"/>
      <c r="V213" s="123"/>
    </row>
    <row r="214" spans="1:22" x14ac:dyDescent="0.2">
      <c r="A214" s="700" t="s">
        <v>311</v>
      </c>
      <c r="B214" s="701"/>
      <c r="C214" s="285">
        <f>+[7]B!C1461</f>
        <v>398</v>
      </c>
      <c r="D214" s="286">
        <f>+[7]B!D1461</f>
        <v>398</v>
      </c>
      <c r="E214" s="286">
        <f>+[7]B!E1461</f>
        <v>397</v>
      </c>
      <c r="F214" s="286">
        <f>+[7]B!F1461</f>
        <v>1</v>
      </c>
      <c r="G214" s="286">
        <f>+[7]B!G1461</f>
        <v>0</v>
      </c>
      <c r="H214" s="429">
        <f>+[7]B!AA1461</f>
        <v>18</v>
      </c>
      <c r="I214" s="429">
        <f>+[7]B!AB1461</f>
        <v>380</v>
      </c>
      <c r="J214" s="429">
        <f>+[7]B!AC1461</f>
        <v>0</v>
      </c>
      <c r="K214" s="429">
        <f>+[7]B!AD1461</f>
        <v>0</v>
      </c>
      <c r="L214" s="429">
        <f>+[7]B!AE1461</f>
        <v>0</v>
      </c>
      <c r="M214" s="429">
        <f>+[7]B!AF1461</f>
        <v>0</v>
      </c>
      <c r="N214" s="429">
        <f>+[7]B!AG1461</f>
        <v>0</v>
      </c>
      <c r="O214" s="429">
        <f>+[7]B!AH1461</f>
        <v>0</v>
      </c>
      <c r="P214" s="429">
        <f>+[7]B!AI1461</f>
        <v>0</v>
      </c>
      <c r="Q214" s="430">
        <f>+[7]B!AJ1461</f>
        <v>0</v>
      </c>
    </row>
    <row r="215" spans="1:22" x14ac:dyDescent="0.2">
      <c r="A215" s="700" t="s">
        <v>312</v>
      </c>
      <c r="B215" s="701"/>
      <c r="C215" s="285">
        <f>+[7]B!C1618</f>
        <v>771</v>
      </c>
      <c r="D215" s="286">
        <f>+[7]B!D1618</f>
        <v>771</v>
      </c>
      <c r="E215" s="286">
        <f>+[7]B!E1618</f>
        <v>770</v>
      </c>
      <c r="F215" s="286">
        <f>+[7]B!F1618</f>
        <v>1</v>
      </c>
      <c r="G215" s="286">
        <f>+[7]B!G1618</f>
        <v>0</v>
      </c>
      <c r="H215" s="429">
        <f>+[7]B!AA1618</f>
        <v>473</v>
      </c>
      <c r="I215" s="429">
        <f>+[7]B!AB1618</f>
        <v>291</v>
      </c>
      <c r="J215" s="429">
        <f>+[7]B!AC1618</f>
        <v>5</v>
      </c>
      <c r="K215" s="429">
        <f>+[7]B!AD1618</f>
        <v>5</v>
      </c>
      <c r="L215" s="429">
        <f>+[7]B!AE1618</f>
        <v>0</v>
      </c>
      <c r="M215" s="429">
        <f>+[7]B!AF1618</f>
        <v>0</v>
      </c>
      <c r="N215" s="429">
        <f>+[7]B!AG1618</f>
        <v>0</v>
      </c>
      <c r="O215" s="429">
        <f>+[7]B!AH1618</f>
        <v>0</v>
      </c>
      <c r="P215" s="429">
        <f>+[7]B!AI1618</f>
        <v>0</v>
      </c>
      <c r="Q215" s="430">
        <f>+[7]B!AJ1618</f>
        <v>0</v>
      </c>
    </row>
    <row r="216" spans="1:22" x14ac:dyDescent="0.2">
      <c r="A216" s="700" t="s">
        <v>313</v>
      </c>
      <c r="B216" s="701"/>
      <c r="C216" s="285">
        <f>[7]B!C1730</f>
        <v>1</v>
      </c>
      <c r="D216" s="286">
        <f>[7]B!D1730</f>
        <v>1</v>
      </c>
      <c r="E216" s="286">
        <f>[7]B!E1730</f>
        <v>1</v>
      </c>
      <c r="F216" s="286">
        <f>[7]B!F1730</f>
        <v>0</v>
      </c>
      <c r="G216" s="286">
        <f>[7]B!G1730</f>
        <v>0</v>
      </c>
      <c r="H216" s="429">
        <f>[7]B!AA1730</f>
        <v>0</v>
      </c>
      <c r="I216" s="429">
        <f>[7]B!AB1730</f>
        <v>1</v>
      </c>
      <c r="J216" s="429">
        <f>[7]B!AC1730</f>
        <v>0</v>
      </c>
      <c r="K216" s="429">
        <f>[7]B!AD1730</f>
        <v>0</v>
      </c>
      <c r="L216" s="429">
        <f>[7]B!AE1730</f>
        <v>0</v>
      </c>
      <c r="M216" s="429">
        <f>[7]B!AF1730</f>
        <v>0</v>
      </c>
      <c r="N216" s="429">
        <f>[7]B!AG1730</f>
        <v>0</v>
      </c>
      <c r="O216" s="429">
        <f>[7]B!AH1730</f>
        <v>0</v>
      </c>
      <c r="P216" s="429">
        <f>[7]B!AI1730</f>
        <v>0</v>
      </c>
      <c r="Q216" s="430">
        <f>[7]B!AJ1730</f>
        <v>0</v>
      </c>
    </row>
    <row r="217" spans="1:22" x14ac:dyDescent="0.2">
      <c r="A217" s="700" t="s">
        <v>314</v>
      </c>
      <c r="B217" s="701"/>
      <c r="C217" s="285">
        <f>[7]B!C1883</f>
        <v>4</v>
      </c>
      <c r="D217" s="286">
        <f>[7]B!D1883</f>
        <v>4</v>
      </c>
      <c r="E217" s="286">
        <f>[7]B!E1883</f>
        <v>4</v>
      </c>
      <c r="F217" s="286">
        <f>[7]B!F1883</f>
        <v>0</v>
      </c>
      <c r="G217" s="286">
        <f>[7]B!G1883</f>
        <v>0</v>
      </c>
      <c r="H217" s="429">
        <f>[7]B!AA1883</f>
        <v>0</v>
      </c>
      <c r="I217" s="429">
        <f>[7]B!AB1883</f>
        <v>4</v>
      </c>
      <c r="J217" s="429">
        <f>[7]B!AC1883</f>
        <v>0</v>
      </c>
      <c r="K217" s="429">
        <f>[7]B!AD1883</f>
        <v>0</v>
      </c>
      <c r="L217" s="429">
        <f>[7]B!AE1883</f>
        <v>0</v>
      </c>
      <c r="M217" s="429">
        <f>[7]B!AF1883</f>
        <v>0</v>
      </c>
      <c r="N217" s="429">
        <f>[7]B!AG1883</f>
        <v>0</v>
      </c>
      <c r="O217" s="429">
        <f>[7]B!AH1883</f>
        <v>0</v>
      </c>
      <c r="P217" s="429">
        <f>[7]B!AI1883</f>
        <v>0</v>
      </c>
      <c r="Q217" s="430">
        <f>[7]B!AJ1883</f>
        <v>0</v>
      </c>
    </row>
    <row r="218" spans="1:22" x14ac:dyDescent="0.2">
      <c r="A218" s="700" t="s">
        <v>315</v>
      </c>
      <c r="B218" s="701"/>
      <c r="C218" s="285">
        <f>+[7]B!C1983</f>
        <v>999</v>
      </c>
      <c r="D218" s="286">
        <f>+[7]B!D1983</f>
        <v>990</v>
      </c>
      <c r="E218" s="286">
        <f>+[7]B!E1983</f>
        <v>986</v>
      </c>
      <c r="F218" s="286">
        <f>+[7]B!F1983</f>
        <v>4</v>
      </c>
      <c r="G218" s="286">
        <f>+[7]B!G1983</f>
        <v>9</v>
      </c>
      <c r="H218" s="429">
        <f>+[7]B!AA1983</f>
        <v>297</v>
      </c>
      <c r="I218" s="429">
        <f>+[7]B!AB1983</f>
        <v>468</v>
      </c>
      <c r="J218" s="429">
        <f>+[7]B!AC1983</f>
        <v>234</v>
      </c>
      <c r="K218" s="429">
        <f>+[7]B!AD1983</f>
        <v>0</v>
      </c>
      <c r="L218" s="429">
        <f>+[7]B!AE1983</f>
        <v>0</v>
      </c>
      <c r="M218" s="429">
        <f>+[7]B!AF1983</f>
        <v>0</v>
      </c>
      <c r="N218" s="429">
        <f>+[7]B!AG1983</f>
        <v>0</v>
      </c>
      <c r="O218" s="429">
        <f>+[7]B!AH1983</f>
        <v>0</v>
      </c>
      <c r="P218" s="429">
        <f>+[7]B!AI1983</f>
        <v>0</v>
      </c>
      <c r="Q218" s="430">
        <f>+[7]B!AJ1983</f>
        <v>0</v>
      </c>
    </row>
    <row r="219" spans="1:22" x14ac:dyDescent="0.2">
      <c r="A219" s="700" t="s">
        <v>316</v>
      </c>
      <c r="B219" s="701"/>
      <c r="C219" s="285">
        <f>+[7]B!C2212</f>
        <v>18866</v>
      </c>
      <c r="D219" s="286">
        <f>+[7]B!D2212</f>
        <v>18866</v>
      </c>
      <c r="E219" s="286">
        <f>+[7]B!E2212</f>
        <v>18473</v>
      </c>
      <c r="F219" s="286">
        <f>+[7]B!F2212</f>
        <v>393</v>
      </c>
      <c r="G219" s="286">
        <f>+[7]B!G2212</f>
        <v>0</v>
      </c>
      <c r="H219" s="429">
        <f>+[7]B!AA2212</f>
        <v>18852</v>
      </c>
      <c r="I219" s="429">
        <f>+[7]B!AB2212</f>
        <v>14</v>
      </c>
      <c r="J219" s="429">
        <f>+[7]B!AC2212</f>
        <v>0</v>
      </c>
      <c r="K219" s="429">
        <f>+[7]B!AD2212</f>
        <v>0</v>
      </c>
      <c r="L219" s="429">
        <f>+[7]B!AE2212</f>
        <v>0</v>
      </c>
      <c r="M219" s="429">
        <f>+[7]B!AF2212</f>
        <v>0</v>
      </c>
      <c r="N219" s="429">
        <f>+[7]B!AG2212</f>
        <v>0</v>
      </c>
      <c r="O219" s="429">
        <f>+[7]B!AH2212</f>
        <v>0</v>
      </c>
      <c r="P219" s="429">
        <f>+[7]B!AI2212</f>
        <v>0</v>
      </c>
      <c r="Q219" s="430">
        <f>+[7]B!AJ2212</f>
        <v>0</v>
      </c>
    </row>
    <row r="220" spans="1:22" x14ac:dyDescent="0.2">
      <c r="A220" s="700" t="s">
        <v>317</v>
      </c>
      <c r="B220" s="701"/>
      <c r="C220" s="285">
        <f>+[7]B!C2282</f>
        <v>403</v>
      </c>
      <c r="D220" s="286">
        <f>+[7]B!D2282</f>
        <v>403</v>
      </c>
      <c r="E220" s="286">
        <f>+[7]B!E2282</f>
        <v>403</v>
      </c>
      <c r="F220" s="286">
        <f>+[7]B!F2282</f>
        <v>0</v>
      </c>
      <c r="G220" s="286">
        <f>+[7]B!G2282</f>
        <v>0</v>
      </c>
      <c r="H220" s="429">
        <f>+[7]B!AA2282</f>
        <v>182</v>
      </c>
      <c r="I220" s="429">
        <f>+[7]B!AB2282</f>
        <v>201</v>
      </c>
      <c r="J220" s="429">
        <f>+[7]B!AC2282</f>
        <v>20</v>
      </c>
      <c r="K220" s="429">
        <f>+[7]B!AD2282</f>
        <v>0</v>
      </c>
      <c r="L220" s="429">
        <f>+[7]B!AE2282</f>
        <v>0</v>
      </c>
      <c r="M220" s="429">
        <f>+[7]B!AF2282</f>
        <v>0</v>
      </c>
      <c r="N220" s="429">
        <f>+[7]B!AG2282</f>
        <v>0</v>
      </c>
      <c r="O220" s="429">
        <f>+[7]B!AH2282</f>
        <v>6</v>
      </c>
      <c r="P220" s="429">
        <f>+[7]B!AI2282</f>
        <v>6</v>
      </c>
      <c r="Q220" s="430">
        <f>+[7]B!AJ2282</f>
        <v>0</v>
      </c>
    </row>
    <row r="221" spans="1:22" x14ac:dyDescent="0.2">
      <c r="A221" s="700" t="s">
        <v>318</v>
      </c>
      <c r="B221" s="701"/>
      <c r="C221" s="285">
        <f>+[7]B!C2467</f>
        <v>496</v>
      </c>
      <c r="D221" s="286">
        <f>+[7]B!D2467</f>
        <v>494</v>
      </c>
      <c r="E221" s="286">
        <f>+[7]B!E2467</f>
        <v>436</v>
      </c>
      <c r="F221" s="286">
        <f>+[7]B!F2467</f>
        <v>58</v>
      </c>
      <c r="G221" s="286">
        <f>+[7]B!G2467</f>
        <v>2</v>
      </c>
      <c r="H221" s="429">
        <f>+[7]B!AA2467</f>
        <v>402</v>
      </c>
      <c r="I221" s="429">
        <f>+[7]B!AB2467</f>
        <v>5</v>
      </c>
      <c r="J221" s="429">
        <f>+[7]B!AC2467</f>
        <v>89</v>
      </c>
      <c r="K221" s="429">
        <f>+[7]B!AD2467</f>
        <v>0</v>
      </c>
      <c r="L221" s="429">
        <f>+[7]B!AE2467</f>
        <v>0</v>
      </c>
      <c r="M221" s="429">
        <f>+[7]B!AF2467</f>
        <v>0</v>
      </c>
      <c r="N221" s="429">
        <f>+[7]B!AG2467</f>
        <v>0</v>
      </c>
      <c r="O221" s="429">
        <f>+[7]B!AH2467</f>
        <v>0</v>
      </c>
      <c r="P221" s="429">
        <f>+[7]B!AI2467</f>
        <v>9</v>
      </c>
      <c r="Q221" s="430">
        <f>+[7]B!AJ2467</f>
        <v>0</v>
      </c>
    </row>
    <row r="222" spans="1:22" ht="14.25" customHeight="1" x14ac:dyDescent="0.2">
      <c r="A222" s="700" t="s">
        <v>319</v>
      </c>
      <c r="B222" s="701"/>
      <c r="C222" s="285">
        <f>SUM([7]B!C2642:C2644)+[7]B!C2593</f>
        <v>874</v>
      </c>
      <c r="D222" s="286">
        <f>+[7]B!D2593</f>
        <v>826</v>
      </c>
      <c r="E222" s="286">
        <f>+[7]B!E2593</f>
        <v>696</v>
      </c>
      <c r="F222" s="286">
        <f>+[7]B!F2593</f>
        <v>130</v>
      </c>
      <c r="G222" s="286">
        <f>+[7]B!G2593</f>
        <v>2</v>
      </c>
      <c r="H222" s="429">
        <f>+[7]B!AA2593</f>
        <v>707</v>
      </c>
      <c r="I222" s="429">
        <f>+[7]B!AB2593</f>
        <v>76</v>
      </c>
      <c r="J222" s="429">
        <f>+[7]B!AC2593</f>
        <v>45</v>
      </c>
      <c r="K222" s="429">
        <f>+[7]B!AD2593</f>
        <v>0</v>
      </c>
      <c r="L222" s="429">
        <f>+[7]B!AE2593</f>
        <v>0</v>
      </c>
      <c r="M222" s="429">
        <f>+[7]B!AF2593</f>
        <v>0</v>
      </c>
      <c r="N222" s="429">
        <f>+[7]B!AG2593</f>
        <v>0</v>
      </c>
      <c r="O222" s="429">
        <f>+[7]B!AH2593</f>
        <v>0</v>
      </c>
      <c r="P222" s="429">
        <f>+[7]B!AI2593</f>
        <v>0</v>
      </c>
      <c r="Q222" s="430">
        <f>+[7]B!AJ2593</f>
        <v>0</v>
      </c>
    </row>
    <row r="223" spans="1:22" x14ac:dyDescent="0.2">
      <c r="A223" s="700" t="s">
        <v>320</v>
      </c>
      <c r="B223" s="701"/>
      <c r="C223" s="285">
        <f>+[7]B!C2674</f>
        <v>416</v>
      </c>
      <c r="D223" s="286">
        <f>+[7]B!D2674</f>
        <v>416</v>
      </c>
      <c r="E223" s="286">
        <f>+[7]B!E2674</f>
        <v>416</v>
      </c>
      <c r="F223" s="286">
        <f>+[7]B!F2674</f>
        <v>0</v>
      </c>
      <c r="G223" s="286">
        <f>+[7]B!G2674</f>
        <v>0</v>
      </c>
      <c r="H223" s="429">
        <f>+[7]B!AA2674</f>
        <v>2</v>
      </c>
      <c r="I223" s="429">
        <f>+[7]B!AB2674</f>
        <v>379</v>
      </c>
      <c r="J223" s="429">
        <f>+[7]B!AC2674</f>
        <v>35</v>
      </c>
      <c r="K223" s="429">
        <f>+[7]B!AD2674</f>
        <v>0</v>
      </c>
      <c r="L223" s="429">
        <f>+[7]B!AE2674</f>
        <v>0</v>
      </c>
      <c r="M223" s="429">
        <f>+[7]B!AF2674</f>
        <v>0</v>
      </c>
      <c r="N223" s="429">
        <f>+[7]B!AG2674</f>
        <v>0</v>
      </c>
      <c r="O223" s="429">
        <f>+[7]B!AH2674</f>
        <v>0</v>
      </c>
      <c r="P223" s="429">
        <f>+[7]B!AI2674</f>
        <v>0</v>
      </c>
      <c r="Q223" s="430">
        <f>+[7]B!AJ2674</f>
        <v>0</v>
      </c>
    </row>
    <row r="224" spans="1:22" x14ac:dyDescent="0.2">
      <c r="A224" s="708" t="s">
        <v>321</v>
      </c>
      <c r="B224" s="709"/>
      <c r="C224" s="287">
        <f>+[7]B!C1178</f>
        <v>11231</v>
      </c>
      <c r="D224" s="288">
        <f>+[7]B!D1178</f>
        <v>11231</v>
      </c>
      <c r="E224" s="288">
        <f>+[7]B!E1178</f>
        <v>11231</v>
      </c>
      <c r="F224" s="288">
        <f>+[7]B!F1178</f>
        <v>0</v>
      </c>
      <c r="G224" s="288">
        <f>+[7]B!G1178</f>
        <v>0</v>
      </c>
      <c r="H224" s="420">
        <f>+[7]B!AA1178</f>
        <v>7242</v>
      </c>
      <c r="I224" s="420">
        <f>+[7]B!AB1178</f>
        <v>3989</v>
      </c>
      <c r="J224" s="420">
        <f>+[7]B!AC1178</f>
        <v>0</v>
      </c>
      <c r="K224" s="420">
        <f>+[7]B!AD1178</f>
        <v>0</v>
      </c>
      <c r="L224" s="420">
        <f>+[7]B!AE1178</f>
        <v>0</v>
      </c>
      <c r="M224" s="420">
        <f>+[7]B!AF1178</f>
        <v>0</v>
      </c>
      <c r="N224" s="420">
        <f>+[7]B!AG1178</f>
        <v>0</v>
      </c>
      <c r="O224" s="420">
        <f>+[7]B!AH1178</f>
        <v>0</v>
      </c>
      <c r="P224" s="420">
        <f>+[7]B!AI1178</f>
        <v>0</v>
      </c>
      <c r="Q224" s="421">
        <f>+[7]B!AJ1178</f>
        <v>0</v>
      </c>
    </row>
    <row r="225" spans="1:23" x14ac:dyDescent="0.2">
      <c r="A225" s="702" t="s">
        <v>322</v>
      </c>
      <c r="B225" s="703"/>
      <c r="C225" s="431">
        <f t="shared" ref="C225:P225" si="10">SUM(C213:C224)</f>
        <v>34477</v>
      </c>
      <c r="D225" s="431">
        <f>SUM(D213:D224)</f>
        <v>34418</v>
      </c>
      <c r="E225" s="431">
        <f t="shared" si="10"/>
        <v>33831</v>
      </c>
      <c r="F225" s="431">
        <f t="shared" si="10"/>
        <v>587</v>
      </c>
      <c r="G225" s="431">
        <f t="shared" si="10"/>
        <v>13</v>
      </c>
      <c r="H225" s="431">
        <f t="shared" si="10"/>
        <v>28184</v>
      </c>
      <c r="I225" s="431">
        <f t="shared" si="10"/>
        <v>5817</v>
      </c>
      <c r="J225" s="431">
        <f t="shared" si="10"/>
        <v>428</v>
      </c>
      <c r="K225" s="431">
        <f t="shared" si="10"/>
        <v>5</v>
      </c>
      <c r="L225" s="431">
        <f t="shared" si="10"/>
        <v>0</v>
      </c>
      <c r="M225" s="431">
        <f t="shared" si="10"/>
        <v>0</v>
      </c>
      <c r="N225" s="431">
        <f t="shared" si="10"/>
        <v>0</v>
      </c>
      <c r="O225" s="431">
        <f t="shared" si="10"/>
        <v>6</v>
      </c>
      <c r="P225" s="431">
        <f t="shared" si="10"/>
        <v>20</v>
      </c>
      <c r="Q225" s="431">
        <f>SUM(Q213:Q224)</f>
        <v>0</v>
      </c>
    </row>
    <row r="226" spans="1:23" x14ac:dyDescent="0.2">
      <c r="A226" s="290" t="s">
        <v>323</v>
      </c>
      <c r="B226" s="564"/>
      <c r="E226" s="238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3"/>
      <c r="Q226" s="293"/>
      <c r="R226" s="293"/>
    </row>
    <row r="227" spans="1:23" ht="38.25" x14ac:dyDescent="0.2">
      <c r="A227" s="704" t="s">
        <v>324</v>
      </c>
      <c r="B227" s="705"/>
      <c r="C227" s="548" t="s">
        <v>157</v>
      </c>
      <c r="D227" s="560" t="s">
        <v>6</v>
      </c>
      <c r="E227" s="563" t="s">
        <v>7</v>
      </c>
      <c r="F227" s="292"/>
      <c r="G227" s="292"/>
      <c r="H227" s="292"/>
      <c r="I227" s="292"/>
      <c r="J227" s="292"/>
      <c r="K227" s="292"/>
      <c r="L227" s="292"/>
      <c r="M227" s="293"/>
      <c r="N227" s="293"/>
      <c r="O227" s="293"/>
    </row>
    <row r="228" spans="1:23" x14ac:dyDescent="0.2">
      <c r="A228" s="706" t="s">
        <v>325</v>
      </c>
      <c r="B228" s="707"/>
      <c r="C228" s="432">
        <f>[7]B!C1273</f>
        <v>81</v>
      </c>
      <c r="D228" s="493">
        <f>[7]B!E1273</f>
        <v>81</v>
      </c>
      <c r="E228" s="494"/>
      <c r="F228" s="292"/>
      <c r="G228" s="292"/>
      <c r="H228" s="292"/>
      <c r="I228" s="292"/>
      <c r="J228" s="292"/>
      <c r="K228" s="292"/>
      <c r="L228" s="292"/>
      <c r="M228" s="293"/>
      <c r="N228" s="293"/>
      <c r="O228" s="293"/>
    </row>
    <row r="229" spans="1:23" x14ac:dyDescent="0.2">
      <c r="A229" s="706" t="s">
        <v>326</v>
      </c>
      <c r="B229" s="707"/>
      <c r="C229" s="432">
        <f>[7]B!C2964</f>
        <v>38</v>
      </c>
      <c r="D229" s="493">
        <f>[7]B!E2964</f>
        <v>35</v>
      </c>
      <c r="E229" s="45">
        <f>[7]B!AL2964</f>
        <v>1247750</v>
      </c>
      <c r="F229" s="292"/>
      <c r="G229" s="292"/>
      <c r="H229" s="292"/>
      <c r="I229" s="292"/>
      <c r="J229" s="292"/>
      <c r="K229" s="292"/>
      <c r="L229" s="292"/>
      <c r="M229" s="293"/>
      <c r="N229" s="293"/>
      <c r="O229" s="293"/>
    </row>
    <row r="230" spans="1:23" x14ac:dyDescent="0.2">
      <c r="A230" s="706" t="s">
        <v>327</v>
      </c>
      <c r="B230" s="707"/>
      <c r="C230" s="432">
        <f>[7]B!C2970</f>
        <v>817</v>
      </c>
      <c r="D230" s="493">
        <f>[7]B!E2970</f>
        <v>618</v>
      </c>
      <c r="E230" s="495"/>
      <c r="F230" s="292"/>
      <c r="G230" s="292"/>
      <c r="H230" s="292"/>
      <c r="I230" s="292"/>
      <c r="J230" s="292"/>
      <c r="K230" s="292"/>
      <c r="L230" s="292"/>
      <c r="M230" s="293"/>
      <c r="N230" s="293"/>
      <c r="O230" s="293"/>
    </row>
    <row r="231" spans="1:23" x14ac:dyDescent="0.2">
      <c r="A231" s="706" t="s">
        <v>328</v>
      </c>
      <c r="B231" s="707"/>
      <c r="C231" s="432">
        <f>[7]B!C152</f>
        <v>2214</v>
      </c>
      <c r="D231" s="493">
        <f>[7]B!E152</f>
        <v>2206</v>
      </c>
      <c r="E231" s="496">
        <f>[7]B!AL152</f>
        <v>1875100</v>
      </c>
      <c r="F231" s="292"/>
      <c r="G231" s="292"/>
      <c r="H231" s="292"/>
      <c r="I231" s="292"/>
      <c r="J231" s="292"/>
      <c r="K231" s="292"/>
      <c r="L231" s="292"/>
      <c r="M231" s="293"/>
      <c r="N231" s="293"/>
      <c r="O231" s="293"/>
      <c r="S231" s="292"/>
    </row>
    <row r="232" spans="1:23" x14ac:dyDescent="0.2">
      <c r="A232" s="706" t="s">
        <v>329</v>
      </c>
      <c r="B232" s="707"/>
      <c r="C232" s="432">
        <f>[7]B!C158</f>
        <v>0</v>
      </c>
      <c r="D232" s="493">
        <f>[7]B!E158</f>
        <v>0</v>
      </c>
      <c r="E232" s="495"/>
      <c r="F232" s="292"/>
      <c r="G232" s="292"/>
      <c r="H232" s="292"/>
      <c r="I232" s="292"/>
      <c r="J232" s="292"/>
      <c r="K232" s="292"/>
      <c r="L232" s="292"/>
      <c r="M232" s="293"/>
      <c r="N232" s="293"/>
      <c r="O232" s="293"/>
    </row>
    <row r="233" spans="1:23" x14ac:dyDescent="0.2">
      <c r="A233" s="552" t="s">
        <v>330</v>
      </c>
      <c r="B233" s="553"/>
      <c r="C233" s="432">
        <f>[7]B!C156</f>
        <v>666</v>
      </c>
      <c r="D233" s="493">
        <f>[7]B!E156</f>
        <v>666</v>
      </c>
      <c r="E233" s="495"/>
      <c r="F233" s="292"/>
      <c r="G233" s="292"/>
      <c r="H233" s="292"/>
      <c r="I233" s="292"/>
      <c r="J233" s="292"/>
      <c r="K233" s="292"/>
      <c r="L233" s="292"/>
      <c r="M233" s="293"/>
      <c r="N233" s="293"/>
      <c r="O233" s="293"/>
    </row>
    <row r="234" spans="1:23" x14ac:dyDescent="0.2">
      <c r="A234" s="552" t="s">
        <v>331</v>
      </c>
      <c r="B234" s="553"/>
      <c r="C234" s="432">
        <f>[7]B!C157</f>
        <v>22</v>
      </c>
      <c r="D234" s="493">
        <f>[7]B!E157</f>
        <v>19</v>
      </c>
      <c r="E234" s="495"/>
      <c r="F234" s="292"/>
      <c r="G234" s="292"/>
      <c r="H234" s="292"/>
      <c r="I234" s="292"/>
      <c r="J234" s="292"/>
      <c r="K234" s="292"/>
      <c r="L234" s="292"/>
      <c r="M234" s="293"/>
      <c r="N234" s="293"/>
      <c r="O234" s="293"/>
    </row>
    <row r="235" spans="1:23" x14ac:dyDescent="0.2">
      <c r="A235" s="706" t="s">
        <v>332</v>
      </c>
      <c r="B235" s="707"/>
      <c r="C235" s="432">
        <f>[7]B!C2960</f>
        <v>37</v>
      </c>
      <c r="D235" s="493">
        <f>[7]B!E2960</f>
        <v>37</v>
      </c>
      <c r="E235" s="117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</row>
    <row r="236" spans="1:23" x14ac:dyDescent="0.2">
      <c r="A236" s="713" t="s">
        <v>79</v>
      </c>
      <c r="B236" s="714"/>
      <c r="C236" s="435">
        <f>SUM(C228:C235)</f>
        <v>3875</v>
      </c>
      <c r="D236" s="436">
        <f>SUM(D228:D235)</f>
        <v>3662</v>
      </c>
      <c r="E236" s="437">
        <f>SUM(E228:E235)</f>
        <v>3122850</v>
      </c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</row>
    <row r="237" spans="1:23" x14ac:dyDescent="0.2">
      <c r="A237" s="305" t="s">
        <v>333</v>
      </c>
      <c r="B237" s="306"/>
      <c r="C237" s="307"/>
      <c r="D237" s="428"/>
      <c r="E237" s="428"/>
      <c r="F237" s="428"/>
      <c r="G237" s="292"/>
      <c r="H237" s="292"/>
      <c r="I237" s="292"/>
      <c r="J237" s="292"/>
      <c r="K237" s="292"/>
      <c r="L237" s="292"/>
      <c r="M237" s="292"/>
      <c r="N237" s="301"/>
      <c r="O237" s="301"/>
      <c r="P237" s="308"/>
      <c r="Q237" s="308"/>
      <c r="R237" s="308"/>
      <c r="U237" s="309"/>
      <c r="V237" s="309"/>
      <c r="W237" s="308"/>
    </row>
    <row r="238" spans="1:23" x14ac:dyDescent="0.2">
      <c r="A238" s="310"/>
      <c r="B238" s="311"/>
      <c r="C238" s="312" t="s">
        <v>157</v>
      </c>
      <c r="D238" s="428"/>
      <c r="E238" s="428"/>
      <c r="F238" s="428"/>
      <c r="G238" s="292"/>
      <c r="H238" s="292"/>
      <c r="I238" s="292"/>
      <c r="J238" s="292"/>
      <c r="K238" s="292"/>
      <c r="L238" s="292"/>
      <c r="M238" s="292"/>
      <c r="N238" s="292"/>
      <c r="O238" s="292"/>
      <c r="U238" s="308"/>
      <c r="V238" s="308"/>
    </row>
    <row r="239" spans="1:23" x14ac:dyDescent="0.2">
      <c r="A239" s="715" t="s">
        <v>334</v>
      </c>
      <c r="B239" s="313" t="s">
        <v>335</v>
      </c>
      <c r="C239" s="438"/>
      <c r="D239" s="439"/>
      <c r="E239" s="428"/>
      <c r="F239" s="428"/>
      <c r="G239" s="292"/>
      <c r="H239" s="292"/>
      <c r="I239" s="292"/>
      <c r="J239" s="292"/>
      <c r="K239" s="292"/>
      <c r="L239" s="292"/>
      <c r="M239" s="292"/>
      <c r="N239" s="292"/>
      <c r="O239" s="292"/>
      <c r="S239" s="309"/>
      <c r="T239" s="308"/>
      <c r="U239" s="308"/>
      <c r="V239" s="308"/>
    </row>
    <row r="240" spans="1:23" x14ac:dyDescent="0.2">
      <c r="A240" s="715"/>
      <c r="B240" s="313" t="s">
        <v>336</v>
      </c>
      <c r="C240" s="440">
        <v>1942</v>
      </c>
      <c r="D240" s="439"/>
      <c r="E240" s="428"/>
      <c r="F240" s="428"/>
      <c r="G240" s="292"/>
      <c r="H240" s="292"/>
      <c r="I240" s="292"/>
      <c r="J240" s="292"/>
      <c r="K240" s="292"/>
      <c r="L240" s="292"/>
      <c r="M240" s="292"/>
      <c r="N240" s="292"/>
      <c r="O240" s="292"/>
      <c r="S240" s="308"/>
      <c r="T240" s="308"/>
      <c r="U240" s="308"/>
      <c r="V240" s="308"/>
    </row>
    <row r="241" spans="1:28" x14ac:dyDescent="0.2">
      <c r="A241" s="716" t="s">
        <v>337</v>
      </c>
      <c r="B241" s="717"/>
      <c r="C241" s="441">
        <v>32639</v>
      </c>
      <c r="D241" s="439"/>
      <c r="E241" s="428"/>
      <c r="F241" s="428"/>
      <c r="G241" s="292"/>
      <c r="H241" s="292"/>
      <c r="I241" s="292"/>
      <c r="J241" s="292"/>
      <c r="K241" s="292"/>
      <c r="L241" s="292"/>
      <c r="M241" s="292"/>
      <c r="N241" s="292"/>
      <c r="O241" s="292"/>
      <c r="S241" s="308"/>
      <c r="T241" s="308"/>
    </row>
    <row r="242" spans="1:28" x14ac:dyDescent="0.2">
      <c r="A242" s="96" t="s">
        <v>338</v>
      </c>
      <c r="B242" s="315"/>
      <c r="C242" s="442"/>
      <c r="D242" s="442"/>
      <c r="E242" s="442"/>
      <c r="F242" s="442"/>
      <c r="G242" s="442"/>
      <c r="H242" s="442"/>
      <c r="I242" s="442"/>
      <c r="J242" s="442"/>
      <c r="K242" s="442"/>
    </row>
    <row r="243" spans="1:28" ht="42.75" x14ac:dyDescent="0.2">
      <c r="A243" s="718" t="s">
        <v>339</v>
      </c>
      <c r="B243" s="719"/>
      <c r="C243" s="317" t="s">
        <v>157</v>
      </c>
      <c r="D243" s="554" t="s">
        <v>340</v>
      </c>
      <c r="E243" s="318" t="s">
        <v>341</v>
      </c>
      <c r="L243" s="5" t="s">
        <v>342</v>
      </c>
    </row>
    <row r="244" spans="1:28" x14ac:dyDescent="0.2">
      <c r="A244" s="724" t="s">
        <v>343</v>
      </c>
      <c r="B244" s="319" t="s">
        <v>344</v>
      </c>
      <c r="C244" s="320">
        <v>237</v>
      </c>
      <c r="D244" s="321">
        <v>233</v>
      </c>
      <c r="E244" s="321"/>
      <c r="F244" s="208" t="str">
        <f>AA244</f>
        <v/>
      </c>
      <c r="AA244" s="271" t="str">
        <f>IF(D244&gt;C244,"Error: Las actividades totales son menores que las realizadas en beneficiarios","")</f>
        <v/>
      </c>
      <c r="AB244" s="271">
        <f>IF(D244&gt;C244,1,0)</f>
        <v>0</v>
      </c>
    </row>
    <row r="245" spans="1:28" x14ac:dyDescent="0.2">
      <c r="A245" s="725"/>
      <c r="B245" s="322" t="s">
        <v>345</v>
      </c>
      <c r="C245" s="323"/>
      <c r="D245" s="324"/>
      <c r="E245" s="324"/>
      <c r="F245" s="208" t="str">
        <f>AA245</f>
        <v/>
      </c>
      <c r="AA245" s="271" t="str">
        <f>IF(D245&gt;C245,"Error: Las actividades totales son menores que las realizadas en beneficiarios","")</f>
        <v/>
      </c>
      <c r="AB245" s="271">
        <f>IF(D245&gt;C245,1,0)</f>
        <v>0</v>
      </c>
    </row>
    <row r="246" spans="1:28" x14ac:dyDescent="0.2">
      <c r="A246" s="726"/>
      <c r="B246" s="325" t="s">
        <v>346</v>
      </c>
      <c r="C246" s="326"/>
      <c r="D246" s="327"/>
      <c r="E246" s="327"/>
      <c r="F246" s="208" t="str">
        <f>AA246</f>
        <v/>
      </c>
      <c r="AA246" s="271" t="str">
        <f>IF(D246&gt;C246,"Error: Las actividades totales son menores que las realizadas en beneficiarios","")</f>
        <v/>
      </c>
      <c r="AB246" s="271">
        <f>IF(D246&gt;C246,1,0)</f>
        <v>0</v>
      </c>
    </row>
    <row r="247" spans="1:28" x14ac:dyDescent="0.2">
      <c r="A247" s="328" t="s">
        <v>347</v>
      </c>
      <c r="B247" s="329"/>
    </row>
    <row r="248" spans="1:28" ht="38.25" x14ac:dyDescent="0.2">
      <c r="A248" s="727" t="s">
        <v>292</v>
      </c>
      <c r="B248" s="765"/>
      <c r="C248" s="581" t="s">
        <v>157</v>
      </c>
      <c r="D248" s="581" t="s">
        <v>293</v>
      </c>
      <c r="E248" s="710" t="s">
        <v>348</v>
      </c>
      <c r="F248" s="711"/>
      <c r="G248" s="710" t="s">
        <v>349</v>
      </c>
      <c r="H248" s="712"/>
      <c r="I248" s="711"/>
      <c r="J248" s="565" t="s">
        <v>296</v>
      </c>
      <c r="K248" s="570" t="s">
        <v>297</v>
      </c>
      <c r="L248" s="497" t="s">
        <v>298</v>
      </c>
      <c r="M248" s="570" t="s">
        <v>298</v>
      </c>
    </row>
    <row r="249" spans="1:28" ht="63.75" x14ac:dyDescent="0.2">
      <c r="A249" s="729"/>
      <c r="B249" s="766"/>
      <c r="C249" s="583"/>
      <c r="D249" s="583"/>
      <c r="E249" s="498" t="s">
        <v>350</v>
      </c>
      <c r="F249" s="498" t="s">
        <v>351</v>
      </c>
      <c r="G249" s="499" t="s">
        <v>352</v>
      </c>
      <c r="H249" s="499" t="s">
        <v>353</v>
      </c>
      <c r="I249" s="500" t="s">
        <v>354</v>
      </c>
      <c r="J249" s="498" t="s">
        <v>350</v>
      </c>
      <c r="K249" s="498" t="s">
        <v>351</v>
      </c>
      <c r="L249" s="501" t="s">
        <v>350</v>
      </c>
      <c r="M249" s="498" t="s">
        <v>351</v>
      </c>
    </row>
    <row r="250" spans="1:28" x14ac:dyDescent="0.2">
      <c r="A250" s="720" t="s">
        <v>355</v>
      </c>
      <c r="B250" s="763" t="s">
        <v>355</v>
      </c>
      <c r="C250" s="502">
        <f>SUM(E250:F250)</f>
        <v>0</v>
      </c>
      <c r="D250" s="503"/>
      <c r="E250" s="423"/>
      <c r="F250" s="504"/>
      <c r="G250" s="423"/>
      <c r="H250" s="505"/>
      <c r="I250" s="504"/>
      <c r="J250" s="423"/>
      <c r="K250" s="504"/>
      <c r="L250" s="506"/>
      <c r="M250" s="504"/>
    </row>
    <row r="251" spans="1:28" x14ac:dyDescent="0.2">
      <c r="A251" s="720" t="s">
        <v>356</v>
      </c>
      <c r="B251" s="763" t="s">
        <v>356</v>
      </c>
      <c r="C251" s="507">
        <f>SUM(E251:F251)</f>
        <v>0</v>
      </c>
      <c r="D251" s="508"/>
      <c r="E251" s="509"/>
      <c r="F251" s="510"/>
      <c r="G251" s="509"/>
      <c r="H251" s="445"/>
      <c r="I251" s="510"/>
      <c r="J251" s="509"/>
      <c r="K251" s="510"/>
      <c r="L251" s="511"/>
      <c r="M251" s="510"/>
    </row>
    <row r="252" spans="1:28" x14ac:dyDescent="0.2">
      <c r="A252" s="720" t="s">
        <v>357</v>
      </c>
      <c r="B252" s="763"/>
      <c r="C252" s="507">
        <f>SUM(E252:F252)</f>
        <v>0</v>
      </c>
      <c r="D252" s="508"/>
      <c r="E252" s="509"/>
      <c r="F252" s="510"/>
      <c r="G252" s="509"/>
      <c r="H252" s="445"/>
      <c r="I252" s="510"/>
      <c r="J252" s="509"/>
      <c r="K252" s="510"/>
      <c r="L252" s="511"/>
      <c r="M252" s="510"/>
    </row>
    <row r="253" spans="1:28" x14ac:dyDescent="0.2">
      <c r="A253" s="720" t="s">
        <v>358</v>
      </c>
      <c r="B253" s="763"/>
      <c r="C253" s="507">
        <f>SUM(E253:F253)</f>
        <v>0</v>
      </c>
      <c r="D253" s="508"/>
      <c r="E253" s="509"/>
      <c r="F253" s="510"/>
      <c r="G253" s="509"/>
      <c r="H253" s="445"/>
      <c r="I253" s="510"/>
      <c r="J253" s="509"/>
      <c r="K253" s="510"/>
      <c r="L253" s="511"/>
      <c r="M253" s="510"/>
    </row>
    <row r="254" spans="1:28" x14ac:dyDescent="0.2">
      <c r="A254" s="720" t="s">
        <v>359</v>
      </c>
      <c r="B254" s="763"/>
      <c r="C254" s="507">
        <f>SUM(E254:F254)</f>
        <v>0</v>
      </c>
      <c r="D254" s="508"/>
      <c r="E254" s="509"/>
      <c r="F254" s="510"/>
      <c r="G254" s="509"/>
      <c r="H254" s="445"/>
      <c r="I254" s="510"/>
      <c r="J254" s="509"/>
      <c r="K254" s="510"/>
      <c r="L254" s="511"/>
      <c r="M254" s="510"/>
    </row>
    <row r="255" spans="1:28" x14ac:dyDescent="0.2">
      <c r="A255" s="551"/>
      <c r="B255" s="569" t="s">
        <v>360</v>
      </c>
      <c r="C255" s="507">
        <f t="shared" ref="C255:I255" si="11">SUM(C250:C254)</f>
        <v>0</v>
      </c>
      <c r="D255" s="507">
        <f t="shared" si="11"/>
        <v>0</v>
      </c>
      <c r="E255" s="512">
        <f t="shared" si="11"/>
        <v>0</v>
      </c>
      <c r="F255" s="513">
        <f t="shared" si="11"/>
        <v>0</v>
      </c>
      <c r="G255" s="512">
        <f t="shared" si="11"/>
        <v>0</v>
      </c>
      <c r="H255" s="333">
        <f t="shared" si="11"/>
        <v>0</v>
      </c>
      <c r="I255" s="513">
        <f t="shared" si="11"/>
        <v>0</v>
      </c>
      <c r="J255" s="512">
        <f>SUM(J250:J254)</f>
        <v>0</v>
      </c>
      <c r="K255" s="513">
        <f>SUM(K250:K254)</f>
        <v>0</v>
      </c>
      <c r="L255" s="514">
        <f>SUM(L250:L254)</f>
        <v>0</v>
      </c>
      <c r="M255" s="513">
        <f>SUM(M250:M254)</f>
        <v>0</v>
      </c>
    </row>
    <row r="256" spans="1:28" ht="14.25" customHeight="1" x14ac:dyDescent="0.2">
      <c r="A256" s="722" t="s">
        <v>361</v>
      </c>
      <c r="B256" s="764"/>
      <c r="C256" s="507">
        <f>SUM(E256:F256)</f>
        <v>0</v>
      </c>
      <c r="D256" s="508"/>
      <c r="E256" s="509"/>
      <c r="F256" s="510"/>
      <c r="G256" s="509"/>
      <c r="H256" s="445"/>
      <c r="I256" s="510"/>
      <c r="J256" s="509"/>
      <c r="K256" s="510"/>
      <c r="L256" s="511"/>
      <c r="M256" s="510"/>
    </row>
    <row r="257" spans="1:13" x14ac:dyDescent="0.2">
      <c r="A257" s="722" t="s">
        <v>362</v>
      </c>
      <c r="B257" s="764"/>
      <c r="C257" s="507">
        <f>SUM(E257:F257)</f>
        <v>0</v>
      </c>
      <c r="D257" s="508"/>
      <c r="E257" s="509"/>
      <c r="F257" s="510"/>
      <c r="G257" s="509"/>
      <c r="H257" s="445"/>
      <c r="I257" s="510"/>
      <c r="J257" s="509"/>
      <c r="K257" s="510"/>
      <c r="L257" s="511"/>
      <c r="M257" s="510"/>
    </row>
    <row r="258" spans="1:13" ht="14.25" customHeight="1" x14ac:dyDescent="0.2">
      <c r="A258" s="722" t="s">
        <v>363</v>
      </c>
      <c r="B258" s="764"/>
      <c r="C258" s="507">
        <f>SUM(E258:F258)</f>
        <v>0</v>
      </c>
      <c r="D258" s="508"/>
      <c r="E258" s="509"/>
      <c r="F258" s="510"/>
      <c r="G258" s="509"/>
      <c r="H258" s="445"/>
      <c r="I258" s="510"/>
      <c r="J258" s="509"/>
      <c r="K258" s="510"/>
      <c r="L258" s="511"/>
      <c r="M258" s="510"/>
    </row>
    <row r="259" spans="1:13" x14ac:dyDescent="0.2">
      <c r="A259" s="735" t="s">
        <v>364</v>
      </c>
      <c r="B259" s="769"/>
      <c r="C259" s="507">
        <f t="shared" ref="C259:M259" si="12">SUM(C256:C258)</f>
        <v>0</v>
      </c>
      <c r="D259" s="507">
        <f t="shared" si="12"/>
        <v>0</v>
      </c>
      <c r="E259" s="512">
        <f t="shared" si="12"/>
        <v>0</v>
      </c>
      <c r="F259" s="513">
        <f t="shared" si="12"/>
        <v>0</v>
      </c>
      <c r="G259" s="512">
        <f t="shared" si="12"/>
        <v>0</v>
      </c>
      <c r="H259" s="333">
        <f t="shared" si="12"/>
        <v>0</v>
      </c>
      <c r="I259" s="513">
        <f t="shared" si="12"/>
        <v>0</v>
      </c>
      <c r="J259" s="512">
        <f t="shared" si="12"/>
        <v>0</v>
      </c>
      <c r="K259" s="513">
        <f t="shared" si="12"/>
        <v>0</v>
      </c>
      <c r="L259" s="514">
        <f t="shared" si="12"/>
        <v>0</v>
      </c>
      <c r="M259" s="513">
        <f t="shared" si="12"/>
        <v>0</v>
      </c>
    </row>
    <row r="260" spans="1:13" x14ac:dyDescent="0.2">
      <c r="A260" s="722" t="s">
        <v>365</v>
      </c>
      <c r="B260" s="764"/>
      <c r="C260" s="507">
        <f>SUM(E260:F260)</f>
        <v>0</v>
      </c>
      <c r="D260" s="508"/>
      <c r="E260" s="509"/>
      <c r="F260" s="510"/>
      <c r="G260" s="509"/>
      <c r="H260" s="445"/>
      <c r="I260" s="510"/>
      <c r="J260" s="509"/>
      <c r="K260" s="510"/>
      <c r="L260" s="511"/>
      <c r="M260" s="510"/>
    </row>
    <row r="261" spans="1:13" x14ac:dyDescent="0.2">
      <c r="A261" s="722" t="s">
        <v>366</v>
      </c>
      <c r="B261" s="764"/>
      <c r="C261" s="507">
        <f>SUM(E261:F261)</f>
        <v>0</v>
      </c>
      <c r="D261" s="508"/>
      <c r="E261" s="509"/>
      <c r="F261" s="510"/>
      <c r="G261" s="509"/>
      <c r="H261" s="445"/>
      <c r="I261" s="510"/>
      <c r="J261" s="509"/>
      <c r="K261" s="510"/>
      <c r="L261" s="511"/>
      <c r="M261" s="510"/>
    </row>
    <row r="262" spans="1:13" ht="14.25" customHeight="1" x14ac:dyDescent="0.2">
      <c r="A262" s="722" t="s">
        <v>367</v>
      </c>
      <c r="B262" s="764"/>
      <c r="C262" s="507">
        <f>SUM(E262:F262)</f>
        <v>0</v>
      </c>
      <c r="D262" s="508"/>
      <c r="E262" s="509"/>
      <c r="F262" s="510"/>
      <c r="G262" s="509"/>
      <c r="H262" s="445"/>
      <c r="I262" s="510"/>
      <c r="J262" s="509"/>
      <c r="K262" s="510"/>
      <c r="L262" s="511"/>
      <c r="M262" s="510"/>
    </row>
    <row r="263" spans="1:13" x14ac:dyDescent="0.2">
      <c r="A263" s="551"/>
      <c r="B263" s="515" t="s">
        <v>368</v>
      </c>
      <c r="C263" s="507">
        <f t="shared" ref="C263:I263" si="13">SUM(C260:C262)</f>
        <v>0</v>
      </c>
      <c r="D263" s="507">
        <f t="shared" si="13"/>
        <v>0</v>
      </c>
      <c r="E263" s="512">
        <f t="shared" si="13"/>
        <v>0</v>
      </c>
      <c r="F263" s="513">
        <f t="shared" si="13"/>
        <v>0</v>
      </c>
      <c r="G263" s="512">
        <f t="shared" si="13"/>
        <v>0</v>
      </c>
      <c r="H263" s="333">
        <f t="shared" si="13"/>
        <v>0</v>
      </c>
      <c r="I263" s="513">
        <f t="shared" si="13"/>
        <v>0</v>
      </c>
      <c r="J263" s="512">
        <f>SUM(J260:J262)</f>
        <v>0</v>
      </c>
      <c r="K263" s="513">
        <f>SUM(K260:K262)</f>
        <v>0</v>
      </c>
      <c r="L263" s="514">
        <f>SUM(L260:L262)</f>
        <v>0</v>
      </c>
      <c r="M263" s="513">
        <f>SUM(M260:M262)</f>
        <v>0</v>
      </c>
    </row>
    <row r="264" spans="1:13" x14ac:dyDescent="0.2">
      <c r="A264" s="722" t="s">
        <v>369</v>
      </c>
      <c r="B264" s="764"/>
      <c r="C264" s="507">
        <f>SUM(E264:F264)</f>
        <v>0</v>
      </c>
      <c r="D264" s="508"/>
      <c r="E264" s="509"/>
      <c r="F264" s="510"/>
      <c r="G264" s="509"/>
      <c r="H264" s="445"/>
      <c r="I264" s="510"/>
      <c r="J264" s="509"/>
      <c r="K264" s="510"/>
      <c r="L264" s="511"/>
      <c r="M264" s="510"/>
    </row>
    <row r="265" spans="1:13" x14ac:dyDescent="0.2">
      <c r="A265" s="731" t="s">
        <v>370</v>
      </c>
      <c r="B265" s="767"/>
      <c r="C265" s="507">
        <f>SUM(E265:F265)</f>
        <v>0</v>
      </c>
      <c r="D265" s="508"/>
      <c r="E265" s="509"/>
      <c r="F265" s="510"/>
      <c r="G265" s="509"/>
      <c r="H265" s="445"/>
      <c r="I265" s="510"/>
      <c r="J265" s="509"/>
      <c r="K265" s="510"/>
      <c r="L265" s="511"/>
      <c r="M265" s="510"/>
    </row>
    <row r="266" spans="1:13" x14ac:dyDescent="0.2">
      <c r="A266" s="722" t="s">
        <v>371</v>
      </c>
      <c r="B266" s="764"/>
      <c r="C266" s="507">
        <f>SUM(E266:F266)</f>
        <v>0</v>
      </c>
      <c r="D266" s="508"/>
      <c r="E266" s="509"/>
      <c r="F266" s="510"/>
      <c r="G266" s="509"/>
      <c r="H266" s="445"/>
      <c r="I266" s="510"/>
      <c r="J266" s="509"/>
      <c r="K266" s="510"/>
      <c r="L266" s="511"/>
      <c r="M266" s="510"/>
    </row>
    <row r="267" spans="1:13" x14ac:dyDescent="0.2">
      <c r="A267" s="551"/>
      <c r="B267" s="515" t="s">
        <v>372</v>
      </c>
      <c r="C267" s="507">
        <f t="shared" ref="C267:M267" si="14">SUM(C264:C266)</f>
        <v>0</v>
      </c>
      <c r="D267" s="507">
        <f t="shared" si="14"/>
        <v>0</v>
      </c>
      <c r="E267" s="512">
        <f t="shared" si="14"/>
        <v>0</v>
      </c>
      <c r="F267" s="513">
        <f t="shared" si="14"/>
        <v>0</v>
      </c>
      <c r="G267" s="512">
        <f t="shared" si="14"/>
        <v>0</v>
      </c>
      <c r="H267" s="333">
        <f t="shared" si="14"/>
        <v>0</v>
      </c>
      <c r="I267" s="513">
        <f t="shared" si="14"/>
        <v>0</v>
      </c>
      <c r="J267" s="512">
        <f t="shared" si="14"/>
        <v>0</v>
      </c>
      <c r="K267" s="513">
        <f t="shared" si="14"/>
        <v>0</v>
      </c>
      <c r="L267" s="514">
        <f t="shared" si="14"/>
        <v>0</v>
      </c>
      <c r="M267" s="513">
        <f t="shared" si="14"/>
        <v>0</v>
      </c>
    </row>
    <row r="268" spans="1:13" x14ac:dyDescent="0.2">
      <c r="A268" s="733" t="s">
        <v>373</v>
      </c>
      <c r="B268" s="768" t="s">
        <v>374</v>
      </c>
      <c r="C268" s="507">
        <f t="shared" ref="C268:C275" si="15">SUM(E268:F268)</f>
        <v>0</v>
      </c>
      <c r="D268" s="508"/>
      <c r="E268" s="509"/>
      <c r="F268" s="510"/>
      <c r="G268" s="509"/>
      <c r="H268" s="445"/>
      <c r="I268" s="510"/>
      <c r="J268" s="509"/>
      <c r="K268" s="510"/>
      <c r="L268" s="511"/>
      <c r="M268" s="510"/>
    </row>
    <row r="269" spans="1:13" x14ac:dyDescent="0.2">
      <c r="A269" s="733" t="s">
        <v>375</v>
      </c>
      <c r="B269" s="768" t="s">
        <v>375</v>
      </c>
      <c r="C269" s="507">
        <f t="shared" si="15"/>
        <v>0</v>
      </c>
      <c r="D269" s="508"/>
      <c r="E269" s="509"/>
      <c r="F269" s="510"/>
      <c r="G269" s="509"/>
      <c r="H269" s="445"/>
      <c r="I269" s="510"/>
      <c r="J269" s="509"/>
      <c r="K269" s="510"/>
      <c r="L269" s="511"/>
      <c r="M269" s="510"/>
    </row>
    <row r="270" spans="1:13" x14ac:dyDescent="0.2">
      <c r="A270" s="733" t="s">
        <v>376</v>
      </c>
      <c r="B270" s="768" t="s">
        <v>376</v>
      </c>
      <c r="C270" s="507">
        <f t="shared" si="15"/>
        <v>0</v>
      </c>
      <c r="D270" s="508"/>
      <c r="E270" s="509"/>
      <c r="F270" s="510"/>
      <c r="G270" s="509"/>
      <c r="H270" s="445"/>
      <c r="I270" s="510"/>
      <c r="J270" s="509"/>
      <c r="K270" s="510"/>
      <c r="L270" s="511"/>
      <c r="M270" s="510"/>
    </row>
    <row r="271" spans="1:13" ht="14.25" customHeight="1" x14ac:dyDescent="0.2">
      <c r="A271" s="737" t="s">
        <v>377</v>
      </c>
      <c r="B271" s="770"/>
      <c r="C271" s="507">
        <f t="shared" si="15"/>
        <v>0</v>
      </c>
      <c r="D271" s="508"/>
      <c r="E271" s="509"/>
      <c r="F271" s="510"/>
      <c r="G271" s="509"/>
      <c r="H271" s="445"/>
      <c r="I271" s="510"/>
      <c r="J271" s="509"/>
      <c r="K271" s="510"/>
      <c r="L271" s="511"/>
      <c r="M271" s="510"/>
    </row>
    <row r="272" spans="1:13" x14ac:dyDescent="0.2">
      <c r="A272" s="737" t="s">
        <v>378</v>
      </c>
      <c r="B272" s="770" t="s">
        <v>378</v>
      </c>
      <c r="C272" s="507">
        <f t="shared" si="15"/>
        <v>0</v>
      </c>
      <c r="D272" s="508"/>
      <c r="E272" s="509"/>
      <c r="F272" s="510"/>
      <c r="G272" s="509"/>
      <c r="H272" s="445"/>
      <c r="I272" s="510"/>
      <c r="J272" s="509"/>
      <c r="K272" s="510"/>
      <c r="L272" s="511"/>
      <c r="M272" s="510"/>
    </row>
    <row r="273" spans="1:13" x14ac:dyDescent="0.2">
      <c r="A273" s="722" t="s">
        <v>379</v>
      </c>
      <c r="B273" s="764"/>
      <c r="C273" s="507">
        <f t="shared" si="15"/>
        <v>0</v>
      </c>
      <c r="D273" s="508"/>
      <c r="E273" s="509"/>
      <c r="F273" s="510"/>
      <c r="G273" s="509"/>
      <c r="H273" s="445"/>
      <c r="I273" s="510"/>
      <c r="J273" s="509"/>
      <c r="K273" s="510"/>
      <c r="L273" s="511"/>
      <c r="M273" s="510"/>
    </row>
    <row r="274" spans="1:13" ht="14.25" customHeight="1" x14ac:dyDescent="0.2">
      <c r="A274" s="737" t="s">
        <v>380</v>
      </c>
      <c r="B274" s="770" t="s">
        <v>380</v>
      </c>
      <c r="C274" s="507">
        <f t="shared" si="15"/>
        <v>0</v>
      </c>
      <c r="D274" s="508"/>
      <c r="E274" s="509"/>
      <c r="F274" s="510"/>
      <c r="G274" s="509"/>
      <c r="H274" s="445"/>
      <c r="I274" s="510"/>
      <c r="J274" s="509"/>
      <c r="K274" s="510"/>
      <c r="L274" s="511"/>
      <c r="M274" s="510"/>
    </row>
    <row r="275" spans="1:13" ht="14.25" customHeight="1" x14ac:dyDescent="0.2">
      <c r="A275" s="737" t="s">
        <v>37</v>
      </c>
      <c r="B275" s="770" t="s">
        <v>37</v>
      </c>
      <c r="C275" s="507">
        <f t="shared" si="15"/>
        <v>0</v>
      </c>
      <c r="D275" s="508"/>
      <c r="E275" s="509"/>
      <c r="F275" s="510"/>
      <c r="G275" s="509"/>
      <c r="H275" s="445"/>
      <c r="I275" s="510"/>
      <c r="J275" s="509"/>
      <c r="K275" s="510"/>
      <c r="L275" s="511"/>
      <c r="M275" s="510"/>
    </row>
    <row r="276" spans="1:13" x14ac:dyDescent="0.2">
      <c r="A276" s="549"/>
      <c r="B276" s="515" t="s">
        <v>381</v>
      </c>
      <c r="C276" s="507">
        <f t="shared" ref="C276:M276" si="16">SUM(C268:C275)</f>
        <v>0</v>
      </c>
      <c r="D276" s="507">
        <f t="shared" si="16"/>
        <v>0</v>
      </c>
      <c r="E276" s="512">
        <f t="shared" si="16"/>
        <v>0</v>
      </c>
      <c r="F276" s="513">
        <f t="shared" si="16"/>
        <v>0</v>
      </c>
      <c r="G276" s="512">
        <f t="shared" si="16"/>
        <v>0</v>
      </c>
      <c r="H276" s="333">
        <f t="shared" si="16"/>
        <v>0</v>
      </c>
      <c r="I276" s="513">
        <f t="shared" si="16"/>
        <v>0</v>
      </c>
      <c r="J276" s="512">
        <f t="shared" si="16"/>
        <v>0</v>
      </c>
      <c r="K276" s="513">
        <f t="shared" si="16"/>
        <v>0</v>
      </c>
      <c r="L276" s="514">
        <f t="shared" si="16"/>
        <v>0</v>
      </c>
      <c r="M276" s="513">
        <f t="shared" si="16"/>
        <v>0</v>
      </c>
    </row>
    <row r="277" spans="1:13" x14ac:dyDescent="0.2">
      <c r="A277" s="731" t="s">
        <v>382</v>
      </c>
      <c r="B277" s="767"/>
      <c r="C277" s="507">
        <f t="shared" ref="C277:C282" si="17">SUM(E277:F277)</f>
        <v>0</v>
      </c>
      <c r="D277" s="508"/>
      <c r="E277" s="509"/>
      <c r="F277" s="510"/>
      <c r="G277" s="509"/>
      <c r="H277" s="445"/>
      <c r="I277" s="510"/>
      <c r="J277" s="509"/>
      <c r="K277" s="510"/>
      <c r="L277" s="511"/>
      <c r="M277" s="510"/>
    </row>
    <row r="278" spans="1:13" x14ac:dyDescent="0.2">
      <c r="A278" s="731" t="s">
        <v>383</v>
      </c>
      <c r="B278" s="767"/>
      <c r="C278" s="507">
        <f t="shared" si="17"/>
        <v>0</v>
      </c>
      <c r="D278" s="508"/>
      <c r="E278" s="509"/>
      <c r="F278" s="510"/>
      <c r="G278" s="509"/>
      <c r="H278" s="445"/>
      <c r="I278" s="510"/>
      <c r="J278" s="509"/>
      <c r="K278" s="510"/>
      <c r="L278" s="511"/>
      <c r="M278" s="510"/>
    </row>
    <row r="279" spans="1:13" x14ac:dyDescent="0.2">
      <c r="A279" s="731" t="s">
        <v>384</v>
      </c>
      <c r="B279" s="767"/>
      <c r="C279" s="507">
        <f t="shared" si="17"/>
        <v>0</v>
      </c>
      <c r="D279" s="508"/>
      <c r="E279" s="509"/>
      <c r="F279" s="510"/>
      <c r="G279" s="509"/>
      <c r="H279" s="445"/>
      <c r="I279" s="510"/>
      <c r="J279" s="509"/>
      <c r="K279" s="510"/>
      <c r="L279" s="511"/>
      <c r="M279" s="510"/>
    </row>
    <row r="280" spans="1:13" x14ac:dyDescent="0.2">
      <c r="A280" s="722" t="s">
        <v>385</v>
      </c>
      <c r="B280" s="764"/>
      <c r="C280" s="507">
        <f t="shared" si="17"/>
        <v>0</v>
      </c>
      <c r="D280" s="508"/>
      <c r="E280" s="509"/>
      <c r="F280" s="510"/>
      <c r="G280" s="509"/>
      <c r="H280" s="445"/>
      <c r="I280" s="510"/>
      <c r="J280" s="509"/>
      <c r="K280" s="510"/>
      <c r="L280" s="511"/>
      <c r="M280" s="510"/>
    </row>
    <row r="281" spans="1:13" ht="14.25" customHeight="1" x14ac:dyDescent="0.2">
      <c r="A281" s="722" t="s">
        <v>386</v>
      </c>
      <c r="B281" s="764"/>
      <c r="C281" s="507">
        <f t="shared" si="17"/>
        <v>0</v>
      </c>
      <c r="D281" s="508"/>
      <c r="E281" s="509"/>
      <c r="F281" s="510"/>
      <c r="G281" s="509"/>
      <c r="H281" s="445"/>
      <c r="I281" s="510"/>
      <c r="J281" s="509"/>
      <c r="K281" s="510"/>
      <c r="L281" s="511"/>
      <c r="M281" s="510"/>
    </row>
    <row r="282" spans="1:13" ht="14.25" customHeight="1" x14ac:dyDescent="0.2">
      <c r="A282" s="722" t="s">
        <v>387</v>
      </c>
      <c r="B282" s="764"/>
      <c r="C282" s="507">
        <f t="shared" si="17"/>
        <v>0</v>
      </c>
      <c r="D282" s="508"/>
      <c r="E282" s="509"/>
      <c r="F282" s="510"/>
      <c r="G282" s="509"/>
      <c r="H282" s="445"/>
      <c r="I282" s="510"/>
      <c r="J282" s="509"/>
      <c r="K282" s="510"/>
      <c r="L282" s="511"/>
      <c r="M282" s="510"/>
    </row>
    <row r="283" spans="1:13" x14ac:dyDescent="0.2">
      <c r="A283" s="549"/>
      <c r="B283" s="515" t="s">
        <v>388</v>
      </c>
      <c r="C283" s="507">
        <f t="shared" ref="C283:M283" si="18">SUM(C277:C282)</f>
        <v>0</v>
      </c>
      <c r="D283" s="507">
        <f t="shared" si="18"/>
        <v>0</v>
      </c>
      <c r="E283" s="512">
        <f t="shared" si="18"/>
        <v>0</v>
      </c>
      <c r="F283" s="513">
        <f t="shared" si="18"/>
        <v>0</v>
      </c>
      <c r="G283" s="512">
        <f t="shared" si="18"/>
        <v>0</v>
      </c>
      <c r="H283" s="333">
        <f t="shared" si="18"/>
        <v>0</v>
      </c>
      <c r="I283" s="513">
        <f t="shared" si="18"/>
        <v>0</v>
      </c>
      <c r="J283" s="512">
        <f t="shared" si="18"/>
        <v>0</v>
      </c>
      <c r="K283" s="513">
        <f t="shared" si="18"/>
        <v>0</v>
      </c>
      <c r="L283" s="514">
        <f t="shared" si="18"/>
        <v>0</v>
      </c>
      <c r="M283" s="513">
        <f t="shared" si="18"/>
        <v>0</v>
      </c>
    </row>
    <row r="284" spans="1:13" x14ac:dyDescent="0.2">
      <c r="A284" s="722" t="s">
        <v>141</v>
      </c>
      <c r="B284" s="764" t="s">
        <v>141</v>
      </c>
      <c r="C284" s="507">
        <f>SUM(E284:F284)</f>
        <v>0</v>
      </c>
      <c r="D284" s="516"/>
      <c r="E284" s="509"/>
      <c r="F284" s="510"/>
      <c r="G284" s="509"/>
      <c r="H284" s="445"/>
      <c r="I284" s="510"/>
      <c r="J284" s="509"/>
      <c r="K284" s="510"/>
      <c r="L284" s="511"/>
      <c r="M284" s="510"/>
    </row>
    <row r="285" spans="1:13" x14ac:dyDescent="0.2">
      <c r="A285" s="722" t="s">
        <v>143</v>
      </c>
      <c r="B285" s="764" t="s">
        <v>143</v>
      </c>
      <c r="C285" s="507">
        <f>SUM(E285:F285)</f>
        <v>0</v>
      </c>
      <c r="D285" s="516"/>
      <c r="E285" s="509"/>
      <c r="F285" s="510"/>
      <c r="G285" s="509"/>
      <c r="H285" s="445"/>
      <c r="I285" s="510"/>
      <c r="J285" s="509"/>
      <c r="K285" s="510"/>
      <c r="L285" s="511"/>
      <c r="M285" s="510"/>
    </row>
    <row r="286" spans="1:13" x14ac:dyDescent="0.2">
      <c r="A286" s="722" t="s">
        <v>282</v>
      </c>
      <c r="B286" s="764"/>
      <c r="C286" s="507">
        <f>SUM(E286:F286)</f>
        <v>0</v>
      </c>
      <c r="D286" s="516"/>
      <c r="E286" s="517"/>
      <c r="F286" s="518"/>
      <c r="G286" s="517"/>
      <c r="H286" s="446"/>
      <c r="I286" s="518"/>
      <c r="J286" s="517"/>
      <c r="K286" s="518"/>
      <c r="L286" s="519"/>
      <c r="M286" s="518"/>
    </row>
    <row r="287" spans="1:13" x14ac:dyDescent="0.2">
      <c r="A287" s="722" t="s">
        <v>283</v>
      </c>
      <c r="B287" s="764"/>
      <c r="C287" s="507">
        <f>SUM(E287:F287)</f>
        <v>0</v>
      </c>
      <c r="D287" s="516"/>
      <c r="E287" s="517"/>
      <c r="F287" s="518"/>
      <c r="G287" s="517"/>
      <c r="H287" s="446"/>
      <c r="I287" s="518"/>
      <c r="J287" s="517"/>
      <c r="K287" s="518"/>
      <c r="L287" s="519"/>
      <c r="M287" s="518"/>
    </row>
    <row r="288" spans="1:13" x14ac:dyDescent="0.2">
      <c r="A288" s="337"/>
      <c r="B288" s="338" t="s">
        <v>389</v>
      </c>
      <c r="C288" s="520">
        <f t="shared" ref="C288:M288" si="19">SUM(C284:C287)</f>
        <v>0</v>
      </c>
      <c r="D288" s="520">
        <f t="shared" si="19"/>
        <v>0</v>
      </c>
      <c r="E288" s="512">
        <f t="shared" si="19"/>
        <v>0</v>
      </c>
      <c r="F288" s="513">
        <f t="shared" si="19"/>
        <v>0</v>
      </c>
      <c r="G288" s="512">
        <f t="shared" si="19"/>
        <v>0</v>
      </c>
      <c r="H288" s="333">
        <f t="shared" si="19"/>
        <v>0</v>
      </c>
      <c r="I288" s="513">
        <f t="shared" si="19"/>
        <v>0</v>
      </c>
      <c r="J288" s="512">
        <f t="shared" si="19"/>
        <v>0</v>
      </c>
      <c r="K288" s="513">
        <f t="shared" si="19"/>
        <v>0</v>
      </c>
      <c r="L288" s="514">
        <f t="shared" si="19"/>
        <v>0</v>
      </c>
      <c r="M288" s="513">
        <f t="shared" si="19"/>
        <v>0</v>
      </c>
    </row>
    <row r="289" spans="1:13" x14ac:dyDescent="0.2">
      <c r="A289" s="339"/>
      <c r="B289" s="340" t="s">
        <v>157</v>
      </c>
      <c r="C289" s="521">
        <f t="shared" ref="C289:M289" si="20">SUM(C255+C259+C263+C267+C276+C283+C288)</f>
        <v>0</v>
      </c>
      <c r="D289" s="521">
        <f t="shared" si="20"/>
        <v>0</v>
      </c>
      <c r="E289" s="521">
        <f t="shared" si="20"/>
        <v>0</v>
      </c>
      <c r="F289" s="521">
        <f t="shared" si="20"/>
        <v>0</v>
      </c>
      <c r="G289" s="521">
        <f t="shared" si="20"/>
        <v>0</v>
      </c>
      <c r="H289" s="521">
        <f t="shared" si="20"/>
        <v>0</v>
      </c>
      <c r="I289" s="521">
        <f t="shared" si="20"/>
        <v>0</v>
      </c>
      <c r="J289" s="521">
        <f t="shared" si="20"/>
        <v>0</v>
      </c>
      <c r="K289" s="521">
        <f t="shared" si="20"/>
        <v>0</v>
      </c>
      <c r="L289" s="522">
        <f t="shared" si="20"/>
        <v>0</v>
      </c>
      <c r="M289" s="521">
        <f t="shared" si="20"/>
        <v>0</v>
      </c>
    </row>
    <row r="290" spans="1:13" x14ac:dyDescent="0.2">
      <c r="A290" s="96" t="s">
        <v>390</v>
      </c>
    </row>
    <row r="291" spans="1:13" ht="14.25" customHeight="1" x14ac:dyDescent="0.2">
      <c r="A291" s="693" t="s">
        <v>391</v>
      </c>
      <c r="B291" s="694"/>
      <c r="C291" s="581" t="s">
        <v>79</v>
      </c>
      <c r="D291" s="747" t="s">
        <v>392</v>
      </c>
      <c r="E291" s="748"/>
      <c r="F291" s="748"/>
      <c r="G291" s="748"/>
      <c r="H291" s="748"/>
      <c r="I291" s="749"/>
      <c r="J291" s="739" t="s">
        <v>176</v>
      </c>
    </row>
    <row r="292" spans="1:13" ht="28.5" x14ac:dyDescent="0.2">
      <c r="A292" s="695"/>
      <c r="B292" s="696"/>
      <c r="C292" s="583"/>
      <c r="D292" s="342" t="s">
        <v>393</v>
      </c>
      <c r="E292" s="343" t="s">
        <v>394</v>
      </c>
      <c r="F292" s="344" t="s">
        <v>395</v>
      </c>
      <c r="G292" s="344" t="s">
        <v>396</v>
      </c>
      <c r="H292" s="344" t="s">
        <v>397</v>
      </c>
      <c r="I292" s="345" t="s">
        <v>398</v>
      </c>
      <c r="J292" s="740"/>
    </row>
    <row r="293" spans="1:13" x14ac:dyDescent="0.2">
      <c r="A293" s="741" t="s">
        <v>399</v>
      </c>
      <c r="B293" s="742"/>
      <c r="C293" s="346">
        <f>SUM(D293:I293)</f>
        <v>0</v>
      </c>
      <c r="D293" s="347"/>
      <c r="E293" s="348"/>
      <c r="F293" s="348"/>
      <c r="G293" s="348"/>
      <c r="H293" s="348"/>
      <c r="I293" s="349"/>
      <c r="J293" s="350"/>
    </row>
    <row r="294" spans="1:13" x14ac:dyDescent="0.2">
      <c r="A294" s="743" t="s">
        <v>400</v>
      </c>
      <c r="B294" s="744"/>
      <c r="C294" s="351">
        <f>SUM(D294:I294)</f>
        <v>0</v>
      </c>
      <c r="D294" s="352"/>
      <c r="E294" s="353"/>
      <c r="F294" s="353"/>
      <c r="G294" s="353"/>
      <c r="H294" s="353"/>
      <c r="I294" s="354"/>
      <c r="J294" s="355"/>
    </row>
    <row r="295" spans="1:13" x14ac:dyDescent="0.2">
      <c r="A295" s="745" t="s">
        <v>401</v>
      </c>
      <c r="B295" s="746"/>
      <c r="C295" s="356">
        <f>SUM(D295:E295)</f>
        <v>0</v>
      </c>
      <c r="D295" s="357"/>
      <c r="E295" s="358"/>
      <c r="F295" s="359"/>
      <c r="G295" s="359"/>
      <c r="H295" s="359"/>
      <c r="I295" s="360"/>
      <c r="J295" s="361"/>
    </row>
  </sheetData>
  <mergeCells count="201">
    <mergeCell ref="J291:J292"/>
    <mergeCell ref="A293:B293"/>
    <mergeCell ref="A294:B294"/>
    <mergeCell ref="A295:B295"/>
    <mergeCell ref="A285:B285"/>
    <mergeCell ref="A286:B286"/>
    <mergeCell ref="A287:B287"/>
    <mergeCell ref="A291:B292"/>
    <mergeCell ref="C291:C292"/>
    <mergeCell ref="D291:I291"/>
    <mergeCell ref="A278:B278"/>
    <mergeCell ref="A279:B279"/>
    <mergeCell ref="A280:B280"/>
    <mergeCell ref="A281:B281"/>
    <mergeCell ref="A282:B282"/>
    <mergeCell ref="A284:B284"/>
    <mergeCell ref="A271:B271"/>
    <mergeCell ref="A272:B272"/>
    <mergeCell ref="A273:B273"/>
    <mergeCell ref="A274:B274"/>
    <mergeCell ref="A275:B275"/>
    <mergeCell ref="A277:B277"/>
    <mergeCell ref="A264:B264"/>
    <mergeCell ref="A265:B265"/>
    <mergeCell ref="A266:B266"/>
    <mergeCell ref="A268:B268"/>
    <mergeCell ref="A269:B269"/>
    <mergeCell ref="A270:B270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6:B256"/>
    <mergeCell ref="A244:A246"/>
    <mergeCell ref="A248:B249"/>
    <mergeCell ref="C248:C249"/>
    <mergeCell ref="D248:D249"/>
    <mergeCell ref="E248:F248"/>
    <mergeCell ref="G248:I248"/>
    <mergeCell ref="A232:B232"/>
    <mergeCell ref="A235:B235"/>
    <mergeCell ref="A236:B236"/>
    <mergeCell ref="A239:A240"/>
    <mergeCell ref="A241:B241"/>
    <mergeCell ref="A243:B243"/>
    <mergeCell ref="A225:B225"/>
    <mergeCell ref="A227:B227"/>
    <mergeCell ref="A228:B228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J211:J212"/>
    <mergeCell ref="K211:K212"/>
    <mergeCell ref="L211:L212"/>
    <mergeCell ref="M211:M212"/>
    <mergeCell ref="O211:O212"/>
    <mergeCell ref="P211:P212"/>
    <mergeCell ref="H210:J210"/>
    <mergeCell ref="K210:M210"/>
    <mergeCell ref="N210:N212"/>
    <mergeCell ref="O210:P210"/>
    <mergeCell ref="Q210:Q212"/>
    <mergeCell ref="D211:D212"/>
    <mergeCell ref="E211:F211"/>
    <mergeCell ref="G211:G212"/>
    <mergeCell ref="H211:H212"/>
    <mergeCell ref="I211:I212"/>
    <mergeCell ref="A207:B207"/>
    <mergeCell ref="A208:B208"/>
    <mergeCell ref="A209:B209"/>
    <mergeCell ref="A210:B212"/>
    <mergeCell ref="C210:C212"/>
    <mergeCell ref="D210:G210"/>
    <mergeCell ref="A201:B201"/>
    <mergeCell ref="A202:A203"/>
    <mergeCell ref="A204:B204"/>
    <mergeCell ref="A205:B206"/>
    <mergeCell ref="C205:C206"/>
    <mergeCell ref="D205:D206"/>
    <mergeCell ref="A198:B199"/>
    <mergeCell ref="C198:C199"/>
    <mergeCell ref="D198:D199"/>
    <mergeCell ref="E198:E199"/>
    <mergeCell ref="F198:F199"/>
    <mergeCell ref="A200:B200"/>
    <mergeCell ref="U173:U175"/>
    <mergeCell ref="V173:V175"/>
    <mergeCell ref="E174:G174"/>
    <mergeCell ref="H174:J174"/>
    <mergeCell ref="A196:B196"/>
    <mergeCell ref="A197:F197"/>
    <mergeCell ref="L173:N174"/>
    <mergeCell ref="O173:O175"/>
    <mergeCell ref="P173:Q174"/>
    <mergeCell ref="R173:R175"/>
    <mergeCell ref="S173:S175"/>
    <mergeCell ref="T173:T175"/>
    <mergeCell ref="Q157:Q159"/>
    <mergeCell ref="R157:R159"/>
    <mergeCell ref="D158:D159"/>
    <mergeCell ref="E158:F158"/>
    <mergeCell ref="G158:G159"/>
    <mergeCell ref="H158:H159"/>
    <mergeCell ref="I158:I159"/>
    <mergeCell ref="A172:B172"/>
    <mergeCell ref="A173:B175"/>
    <mergeCell ref="C173:C175"/>
    <mergeCell ref="D173:D175"/>
    <mergeCell ref="E173:J173"/>
    <mergeCell ref="K173:K175"/>
    <mergeCell ref="K158:K159"/>
    <mergeCell ref="L158:L159"/>
    <mergeCell ref="M158:M159"/>
    <mergeCell ref="A171:B171"/>
    <mergeCell ref="A154:B154"/>
    <mergeCell ref="A155:B155"/>
    <mergeCell ref="A157:B159"/>
    <mergeCell ref="C157:C159"/>
    <mergeCell ref="D157:G157"/>
    <mergeCell ref="H157:J157"/>
    <mergeCell ref="J158:J159"/>
    <mergeCell ref="O148:O149"/>
    <mergeCell ref="P148:P149"/>
    <mergeCell ref="A150:B150"/>
    <mergeCell ref="A151:B151"/>
    <mergeCell ref="A152:B152"/>
    <mergeCell ref="A153:B153"/>
    <mergeCell ref="A147:B149"/>
    <mergeCell ref="C147:C149"/>
    <mergeCell ref="O158:O159"/>
    <mergeCell ref="P158:P159"/>
    <mergeCell ref="O147:P147"/>
    <mergeCell ref="K157:M157"/>
    <mergeCell ref="N157:N159"/>
    <mergeCell ref="O157:P157"/>
    <mergeCell ref="Q147:Q149"/>
    <mergeCell ref="R147:R149"/>
    <mergeCell ref="D148:D149"/>
    <mergeCell ref="E148:F148"/>
    <mergeCell ref="G148:G149"/>
    <mergeCell ref="H148:H149"/>
    <mergeCell ref="I148:I149"/>
    <mergeCell ref="J148:J149"/>
    <mergeCell ref="K148:K149"/>
    <mergeCell ref="D147:G147"/>
    <mergeCell ref="H147:J147"/>
    <mergeCell ref="K147:M147"/>
    <mergeCell ref="N147:N149"/>
    <mergeCell ref="L148:L149"/>
    <mergeCell ref="M148:M149"/>
    <mergeCell ref="A134:B134"/>
    <mergeCell ref="A138:A141"/>
    <mergeCell ref="A144:B144"/>
    <mergeCell ref="A145:B145"/>
    <mergeCell ref="R118:R120"/>
    <mergeCell ref="S118:S120"/>
    <mergeCell ref="D119:D120"/>
    <mergeCell ref="E119:F119"/>
    <mergeCell ref="G119:G120"/>
    <mergeCell ref="H119:H120"/>
    <mergeCell ref="I119:I120"/>
    <mergeCell ref="J119:J120"/>
    <mergeCell ref="K119:K120"/>
    <mergeCell ref="L119:L120"/>
    <mergeCell ref="D118:G118"/>
    <mergeCell ref="H118:J118"/>
    <mergeCell ref="K118:M118"/>
    <mergeCell ref="N118:N120"/>
    <mergeCell ref="O118:P118"/>
    <mergeCell ref="Q118:Q120"/>
    <mergeCell ref="M119:M120"/>
    <mergeCell ref="O119:O120"/>
    <mergeCell ref="P119:P120"/>
    <mergeCell ref="A8:C8"/>
    <mergeCell ref="A57:B57"/>
    <mergeCell ref="A85:B85"/>
    <mergeCell ref="A95:B95"/>
    <mergeCell ref="A100:B100"/>
    <mergeCell ref="A118:B120"/>
    <mergeCell ref="C118:C120"/>
    <mergeCell ref="A121:B121"/>
    <mergeCell ref="A127:A130"/>
  </mergeCells>
  <dataValidations count="1">
    <dataValidation allowBlank="1" showInputMessage="1" showErrorMessage="1" errorTitle="ERROR" error="Por favor ingrese solo Números." sqref="A213:A227 B229:B243 L16:R124 A198:A210 B226 B198:J209 W153:XFD209 S153:V173 R125:R147 E1:XFD15 S16:XFD152 K191:K209 A236:A1048576 E172:K190 E191:J197 B290:J1048576 K210:XFD1048576 C210:J289 B247:B289 L172:Q209 S176:V209 E155:Q171 R160:R209 A1:D197 E16:K154 L125:Q154 R150:R157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opLeftCell="A171" zoomScale="80" zoomScaleNormal="80" workbookViewId="0">
      <selection activeCell="A201" sqref="A201:B201"/>
    </sheetView>
  </sheetViews>
  <sheetFormatPr baseColWidth="10" defaultColWidth="11.42578125" defaultRowHeight="14.25" x14ac:dyDescent="0.2"/>
  <cols>
    <col min="1" max="1" width="59.140625" style="5" customWidth="1"/>
    <col min="2" max="2" width="113.5703125" style="4" bestFit="1" customWidth="1"/>
    <col min="3" max="3" width="24.5703125" style="5" customWidth="1"/>
    <col min="4" max="4" width="20.7109375" style="5" customWidth="1"/>
    <col min="5" max="5" width="22" style="5" customWidth="1"/>
    <col min="6" max="6" width="18.42578125" style="5" customWidth="1"/>
    <col min="7" max="7" width="19.7109375" style="5" customWidth="1"/>
    <col min="8" max="9" width="15.7109375" style="5" customWidth="1"/>
    <col min="10" max="10" width="16.7109375" style="5" customWidth="1"/>
    <col min="11" max="11" width="17" style="5" customWidth="1"/>
    <col min="12" max="12" width="21.42578125" style="5" customWidth="1"/>
    <col min="13" max="13" width="18.28515625" style="5" customWidth="1"/>
    <col min="14" max="15" width="19.42578125" style="5" customWidth="1"/>
    <col min="16" max="16" width="19.7109375" style="5" customWidth="1"/>
    <col min="17" max="17" width="14.7109375" style="5" customWidth="1"/>
    <col min="18" max="18" width="22" style="5" customWidth="1"/>
    <col min="19" max="22" width="22.7109375" style="5" customWidth="1"/>
    <col min="23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x14ac:dyDescent="0.2">
      <c r="A1" s="1" t="s">
        <v>0</v>
      </c>
      <c r="B1" s="2"/>
    </row>
    <row r="2" spans="1:14" s="3" customFormat="1" x14ac:dyDescent="0.2">
      <c r="A2" s="1" t="str">
        <f>CONCATENATE("COMUNA: ",[8]NOMBRE!B2," - ","( ",[8]NOMBRE!C2,[8]NOMBRE!D2,[8]NOMBRE!E2,[8]NOMBRE!F2,[8]NOMBRE!G2," )")</f>
        <v>COMUNA: LINARES - ( 07401 )</v>
      </c>
      <c r="B2" s="2"/>
    </row>
    <row r="3" spans="1:14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</row>
    <row r="4" spans="1:14" x14ac:dyDescent="0.2">
      <c r="A4" s="1" t="str">
        <f>CONCATENATE("MES: ",[8]NOMBRE!B6," - ","( ",[8]NOMBRE!C6,[8]NOMBRE!D6," )")</f>
        <v>MES: JULIO - ( 07 )</v>
      </c>
    </row>
    <row r="5" spans="1:14" s="3" customFormat="1" x14ac:dyDescent="0.2">
      <c r="A5" s="1" t="str">
        <f>CONCATENATE("AÑO: ",[8]NOMBRE!B7)</f>
        <v>AÑO: 2023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x14ac:dyDescent="0.2">
      <c r="A6" s="1"/>
      <c r="B6" s="6"/>
      <c r="C6" s="7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x14ac:dyDescent="0.2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x14ac:dyDescent="0.2">
      <c r="A8" s="571" t="s">
        <v>2</v>
      </c>
      <c r="B8" s="571"/>
      <c r="C8" s="57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8.25" x14ac:dyDescent="0.2">
      <c r="A9" s="84" t="s">
        <v>402</v>
      </c>
      <c r="B9" s="8" t="s">
        <v>403</v>
      </c>
      <c r="C9" s="563" t="s">
        <v>5</v>
      </c>
      <c r="D9" s="563" t="s">
        <v>6</v>
      </c>
      <c r="E9" s="563" t="s">
        <v>7</v>
      </c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x14ac:dyDescent="0.2">
      <c r="A10" s="447"/>
      <c r="B10" s="448" t="s">
        <v>404</v>
      </c>
      <c r="C10" s="40">
        <f>SUM(C11:C17)</f>
        <v>10590</v>
      </c>
      <c r="D10" s="40">
        <f>SUM(D11:D17)</f>
        <v>10416</v>
      </c>
      <c r="E10" s="449">
        <f>SUM(E11:E17)</f>
        <v>94735780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x14ac:dyDescent="0.2">
      <c r="A11" s="362"/>
      <c r="B11" s="450" t="s">
        <v>9</v>
      </c>
      <c r="C11" s="451">
        <f>[8]B!C56</f>
        <v>0</v>
      </c>
      <c r="D11" s="451">
        <f>[8]B!E56</f>
        <v>0</v>
      </c>
      <c r="E11" s="452">
        <f>[8]B!AL56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">
      <c r="A12" s="362"/>
      <c r="B12" s="363" t="s">
        <v>10</v>
      </c>
      <c r="C12" s="16">
        <f>SUM([8]B!C$6:C$53)</f>
        <v>6989</v>
      </c>
      <c r="D12" s="16">
        <f>SUM([8]B!E$6:E$53)</f>
        <v>6989</v>
      </c>
      <c r="E12" s="17">
        <f>SUM([8]B!AL$6:AL$53)</f>
        <v>63250450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x14ac:dyDescent="0.2">
      <c r="A13" s="362"/>
      <c r="B13" s="363" t="s">
        <v>11</v>
      </c>
      <c r="C13" s="16">
        <f>[8]B!C58</f>
        <v>3424</v>
      </c>
      <c r="D13" s="16">
        <f>[8]B!E58</f>
        <v>3312</v>
      </c>
      <c r="E13" s="17">
        <f>[8]B!AL58</f>
        <v>29973600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28.5" x14ac:dyDescent="0.2">
      <c r="A14" s="362"/>
      <c r="B14" s="363" t="s">
        <v>12</v>
      </c>
      <c r="C14" s="16">
        <f>[8]B!C57</f>
        <v>113</v>
      </c>
      <c r="D14" s="16">
        <f>[8]B!E57</f>
        <v>51</v>
      </c>
      <c r="E14" s="17">
        <f>[8]B!AL57</f>
        <v>856290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">
      <c r="A15" s="362"/>
      <c r="B15" s="363" t="s">
        <v>13</v>
      </c>
      <c r="C15" s="16">
        <f>[8]B!C$121</f>
        <v>58</v>
      </c>
      <c r="D15" s="16">
        <f>[8]B!E$121</f>
        <v>58</v>
      </c>
      <c r="E15" s="17">
        <f>[8]B!AL$121</f>
        <v>436740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x14ac:dyDescent="0.2">
      <c r="A16" s="364"/>
      <c r="B16" s="365" t="s">
        <v>14</v>
      </c>
      <c r="C16" s="16">
        <f>+[8]B!C$128</f>
        <v>0</v>
      </c>
      <c r="D16" s="16">
        <f>+[8]B!E$128</f>
        <v>0</v>
      </c>
      <c r="E16" s="17">
        <f>+[8]B!AL$128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2">
      <c r="A17" s="366" t="s">
        <v>15</v>
      </c>
      <c r="B17" s="367" t="s">
        <v>16</v>
      </c>
      <c r="C17" s="22">
        <f>[8]B!C$1246</f>
        <v>6</v>
      </c>
      <c r="D17" s="22">
        <f>[8]B!E$1246</f>
        <v>6</v>
      </c>
      <c r="E17" s="23">
        <f>[8]B!AL$1246</f>
        <v>218700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x14ac:dyDescent="0.2">
      <c r="A18" s="24"/>
      <c r="B18" s="25" t="s">
        <v>17</v>
      </c>
      <c r="C18" s="26">
        <f>SUM(C19:C29)</f>
        <v>3140</v>
      </c>
      <c r="D18" s="26">
        <f>SUM(D19:D29)</f>
        <v>3132</v>
      </c>
      <c r="E18" s="27">
        <f>SUM(E19:E29)</f>
        <v>6136610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x14ac:dyDescent="0.2">
      <c r="A19" s="368" t="s">
        <v>18</v>
      </c>
      <c r="B19" s="369" t="s">
        <v>19</v>
      </c>
      <c r="C19" s="30">
        <f>+[8]B!C$65</f>
        <v>903</v>
      </c>
      <c r="D19" s="30">
        <f>+[8]B!E$65</f>
        <v>903</v>
      </c>
      <c r="E19" s="31">
        <f>+[8]B!AL$65</f>
        <v>1273230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x14ac:dyDescent="0.2">
      <c r="A20" s="362" t="s">
        <v>20</v>
      </c>
      <c r="B20" s="363" t="s">
        <v>21</v>
      </c>
      <c r="C20" s="32">
        <f>+[8]B!C$62</f>
        <v>0</v>
      </c>
      <c r="D20" s="32">
        <f>+[8]B!E$62</f>
        <v>0</v>
      </c>
      <c r="E20" s="33">
        <f>+[8]B!AL$62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x14ac:dyDescent="0.2">
      <c r="A21" s="362" t="s">
        <v>22</v>
      </c>
      <c r="B21" s="363" t="s">
        <v>23</v>
      </c>
      <c r="C21" s="32">
        <f>+[8]B!C$63</f>
        <v>0</v>
      </c>
      <c r="D21" s="32">
        <f>+[8]B!E$63</f>
        <v>0</v>
      </c>
      <c r="E21" s="33">
        <f>+[8]B!AL$63</f>
        <v>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x14ac:dyDescent="0.2">
      <c r="A22" s="362" t="s">
        <v>24</v>
      </c>
      <c r="B22" s="363" t="s">
        <v>25</v>
      </c>
      <c r="C22" s="32">
        <f>+[8]B!C$64</f>
        <v>140</v>
      </c>
      <c r="D22" s="32">
        <f>+[8]B!E$64</f>
        <v>140</v>
      </c>
      <c r="E22" s="33">
        <f>+[8]B!AL$64</f>
        <v>268800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x14ac:dyDescent="0.2">
      <c r="A23" s="362" t="s">
        <v>26</v>
      </c>
      <c r="B23" s="363" t="s">
        <v>27</v>
      </c>
      <c r="C23" s="32">
        <f>+[8]B!C$66</f>
        <v>838</v>
      </c>
      <c r="D23" s="32">
        <f>+[8]B!E$66</f>
        <v>830</v>
      </c>
      <c r="E23" s="33">
        <f>+[8]B!AL$66</f>
        <v>1170300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x14ac:dyDescent="0.2">
      <c r="A24" s="362" t="s">
        <v>28</v>
      </c>
      <c r="B24" s="363" t="s">
        <v>29</v>
      </c>
      <c r="C24" s="32">
        <f>+[8]B!C$67</f>
        <v>506</v>
      </c>
      <c r="D24" s="32">
        <f>+[8]B!E$67</f>
        <v>506</v>
      </c>
      <c r="E24" s="33">
        <f>+[8]B!AL$67</f>
        <v>713460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x14ac:dyDescent="0.2">
      <c r="A25" s="362" t="s">
        <v>30</v>
      </c>
      <c r="B25" s="363" t="s">
        <v>31</v>
      </c>
      <c r="C25" s="32">
        <f>+[8]B!C$1242</f>
        <v>374</v>
      </c>
      <c r="D25" s="32">
        <f>+[8]B!E$1242</f>
        <v>374</v>
      </c>
      <c r="E25" s="33">
        <f>+[8]B!AL$1242</f>
        <v>1290300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x14ac:dyDescent="0.2">
      <c r="A26" s="362" t="s">
        <v>32</v>
      </c>
      <c r="B26" s="363" t="s">
        <v>33</v>
      </c>
      <c r="C26" s="32">
        <f>+[8]B!C$1243</f>
        <v>368</v>
      </c>
      <c r="D26" s="32">
        <f>+[8]B!E$1243</f>
        <v>368</v>
      </c>
      <c r="E26" s="33">
        <f>+[8]B!AL$1243</f>
        <v>1269600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x14ac:dyDescent="0.2">
      <c r="A27" s="362" t="s">
        <v>34</v>
      </c>
      <c r="B27" s="363" t="s">
        <v>35</v>
      </c>
      <c r="C27" s="32">
        <f>+[8]B!C$1244</f>
        <v>11</v>
      </c>
      <c r="D27" s="32">
        <f>+[8]B!E$1244</f>
        <v>11</v>
      </c>
      <c r="E27" s="33">
        <f>+[8]B!AL$1244</f>
        <v>150920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x14ac:dyDescent="0.2">
      <c r="A28" s="362" t="s">
        <v>36</v>
      </c>
      <c r="B28" s="363" t="s">
        <v>37</v>
      </c>
      <c r="C28" s="32">
        <f>+[8]B!C$1245</f>
        <v>0</v>
      </c>
      <c r="D28" s="32">
        <f>+[8]B!E$1245</f>
        <v>0</v>
      </c>
      <c r="E28" s="33">
        <f>+[8]B!AL$1245</f>
        <v>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x14ac:dyDescent="0.2">
      <c r="A29" s="362"/>
      <c r="B29" s="363" t="s">
        <v>38</v>
      </c>
      <c r="C29" s="16">
        <f>+[8]B!C$123</f>
        <v>0</v>
      </c>
      <c r="D29" s="16">
        <f>+[8]B!E$123</f>
        <v>0</v>
      </c>
      <c r="E29" s="17">
        <f>+[8]B!AL$123</f>
        <v>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x14ac:dyDescent="0.2">
      <c r="A30" s="370"/>
      <c r="B30" s="371" t="s">
        <v>39</v>
      </c>
      <c r="C30" s="36">
        <f>SUM(C31:C32)</f>
        <v>1041</v>
      </c>
      <c r="D30" s="37"/>
      <c r="E30" s="38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x14ac:dyDescent="0.2">
      <c r="A31" s="39"/>
      <c r="B31" s="363" t="s">
        <v>40</v>
      </c>
      <c r="C31" s="32">
        <f>+[8]B!C$69</f>
        <v>533</v>
      </c>
      <c r="D31" s="37"/>
      <c r="E31" s="38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x14ac:dyDescent="0.2">
      <c r="A32" s="39"/>
      <c r="B32" s="363" t="s">
        <v>41</v>
      </c>
      <c r="C32" s="32">
        <f>+[8]B!C$70</f>
        <v>508</v>
      </c>
      <c r="D32" s="37"/>
      <c r="E32" s="38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x14ac:dyDescent="0.2">
      <c r="A33" s="24"/>
      <c r="B33" s="25" t="s">
        <v>405</v>
      </c>
      <c r="C33" s="26">
        <f>SUM(C34:C35)</f>
        <v>0</v>
      </c>
      <c r="D33" s="40">
        <f>SUM(D34:D35)</f>
        <v>0</v>
      </c>
      <c r="E33" s="41">
        <f>SUM(E34:E35)</f>
        <v>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x14ac:dyDescent="0.2">
      <c r="A34" s="372" t="s">
        <v>43</v>
      </c>
      <c r="B34" s="369" t="s">
        <v>44</v>
      </c>
      <c r="C34" s="43">
        <f>+[8]B!C$1247</f>
        <v>0</v>
      </c>
      <c r="D34" s="43">
        <f>[8]B!$E$1247</f>
        <v>0</v>
      </c>
      <c r="E34" s="44">
        <f>[8]B!$AL$1247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x14ac:dyDescent="0.2">
      <c r="A35" s="362" t="s">
        <v>45</v>
      </c>
      <c r="B35" s="363" t="s">
        <v>46</v>
      </c>
      <c r="C35" s="16">
        <f>+[8]B!C$1248</f>
        <v>0</v>
      </c>
      <c r="D35" s="16">
        <f>[8]B!$E$1248</f>
        <v>0</v>
      </c>
      <c r="E35" s="45">
        <f>[8]B!$AL$1248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x14ac:dyDescent="0.2">
      <c r="A36" s="370"/>
      <c r="B36" s="373" t="s">
        <v>47</v>
      </c>
      <c r="C36" s="47">
        <f>C$37</f>
        <v>0</v>
      </c>
      <c r="D36" s="37"/>
      <c r="E36" s="48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4.25" customHeight="1" x14ac:dyDescent="0.2">
      <c r="A37" s="362" t="s">
        <v>48</v>
      </c>
      <c r="B37" s="367" t="s">
        <v>49</v>
      </c>
      <c r="C37" s="49">
        <f>+[8]B!C$1256</f>
        <v>0</v>
      </c>
      <c r="D37" s="37"/>
      <c r="E37" s="48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x14ac:dyDescent="0.2">
      <c r="A38" s="50"/>
      <c r="B38" s="25" t="s">
        <v>50</v>
      </c>
      <c r="C38" s="26">
        <f>SUM(C39:C44)</f>
        <v>905</v>
      </c>
      <c r="D38" s="26">
        <f>SUM(D39:D44)</f>
        <v>905</v>
      </c>
      <c r="E38" s="27">
        <f>SUM(E39:E44)</f>
        <v>1550280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x14ac:dyDescent="0.2">
      <c r="A39" s="372" t="s">
        <v>51</v>
      </c>
      <c r="B39" s="369" t="s">
        <v>52</v>
      </c>
      <c r="C39" s="51">
        <f>[8]B!C130</f>
        <v>39</v>
      </c>
      <c r="D39" s="51">
        <f>[8]B!E130</f>
        <v>39</v>
      </c>
      <c r="E39" s="51">
        <f>[8]B!AL130</f>
        <v>180960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x14ac:dyDescent="0.2">
      <c r="A40" s="374" t="s">
        <v>53</v>
      </c>
      <c r="B40" s="363" t="s">
        <v>54</v>
      </c>
      <c r="C40" s="17">
        <f>[8]B!C133</f>
        <v>1</v>
      </c>
      <c r="D40" s="17">
        <f>[8]B!E133</f>
        <v>1</v>
      </c>
      <c r="E40" s="17">
        <f>[8]B!AL133</f>
        <v>2550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2">
      <c r="A41" s="362" t="s">
        <v>55</v>
      </c>
      <c r="B41" s="363" t="s">
        <v>56</v>
      </c>
      <c r="C41" s="17">
        <f>[8]B!C131</f>
        <v>0</v>
      </c>
      <c r="D41" s="17">
        <f>[8]B!E131</f>
        <v>0</v>
      </c>
      <c r="E41" s="17">
        <f>[8]B!AL131</f>
        <v>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x14ac:dyDescent="0.2">
      <c r="A42" s="362" t="s">
        <v>57</v>
      </c>
      <c r="B42" s="363" t="s">
        <v>58</v>
      </c>
      <c r="C42" s="17">
        <f>[8]B!C132</f>
        <v>474</v>
      </c>
      <c r="D42" s="17">
        <f>[8]B!E132</f>
        <v>474</v>
      </c>
      <c r="E42" s="17">
        <f>[8]B!AL132</f>
        <v>369720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x14ac:dyDescent="0.2">
      <c r="A43" s="375" t="s">
        <v>59</v>
      </c>
      <c r="B43" s="363" t="s">
        <v>60</v>
      </c>
      <c r="C43" s="17">
        <f>[8]B!C134</f>
        <v>320</v>
      </c>
      <c r="D43" s="17">
        <f>[8]B!E134</f>
        <v>320</v>
      </c>
      <c r="E43" s="17">
        <f>[8]B!AL134</f>
        <v>816000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x14ac:dyDescent="0.2">
      <c r="A44" s="375" t="s">
        <v>61</v>
      </c>
      <c r="B44" s="363" t="s">
        <v>62</v>
      </c>
      <c r="C44" s="17">
        <f>[8]B!C135</f>
        <v>71</v>
      </c>
      <c r="D44" s="17">
        <f>[8]B!E135</f>
        <v>71</v>
      </c>
      <c r="E44" s="17">
        <f>[8]B!AL135</f>
        <v>181050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x14ac:dyDescent="0.2">
      <c r="A45" s="376"/>
      <c r="B45" s="373" t="s">
        <v>406</v>
      </c>
      <c r="C45" s="55">
        <f>C46</f>
        <v>1064</v>
      </c>
      <c r="D45" s="56"/>
      <c r="E45" s="38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x14ac:dyDescent="0.2">
      <c r="A46" s="366"/>
      <c r="B46" s="367" t="s">
        <v>64</v>
      </c>
      <c r="C46" s="57">
        <f>[8]B!C137</f>
        <v>1064</v>
      </c>
      <c r="D46" s="56"/>
      <c r="E46" s="38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x14ac:dyDescent="0.2">
      <c r="A47" s="50"/>
      <c r="B47" s="25" t="s">
        <v>65</v>
      </c>
      <c r="C47" s="27">
        <f>SUM(C48:C52)</f>
        <v>348</v>
      </c>
      <c r="D47" s="27">
        <f>SUM(D48:D52)</f>
        <v>348</v>
      </c>
      <c r="E47" s="27">
        <f>SUM(E48:E52)</f>
        <v>496480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x14ac:dyDescent="0.2">
      <c r="A48" s="368" t="s">
        <v>66</v>
      </c>
      <c r="B48" s="369" t="s">
        <v>67</v>
      </c>
      <c r="C48" s="17">
        <f>[8]B!C143</f>
        <v>38</v>
      </c>
      <c r="D48" s="17">
        <f>[8]B!E143</f>
        <v>38</v>
      </c>
      <c r="E48" s="51">
        <f>[8]B!AL143</f>
        <v>83980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x14ac:dyDescent="0.2">
      <c r="A49" s="362" t="s">
        <v>68</v>
      </c>
      <c r="B49" s="363" t="s">
        <v>69</v>
      </c>
      <c r="C49" s="17">
        <f>[8]B!C141</f>
        <v>20</v>
      </c>
      <c r="D49" s="17">
        <f>[8]B!E141</f>
        <v>20</v>
      </c>
      <c r="E49" s="17">
        <f>[8]B!AL141</f>
        <v>44200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x14ac:dyDescent="0.2">
      <c r="A50" s="362" t="s">
        <v>70</v>
      </c>
      <c r="B50" s="363" t="s">
        <v>71</v>
      </c>
      <c r="C50" s="17">
        <f>[8]B!C142</f>
        <v>290</v>
      </c>
      <c r="D50" s="17">
        <f>[8]B!E142</f>
        <v>290</v>
      </c>
      <c r="E50" s="17">
        <f>[8]B!AL142</f>
        <v>368300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x14ac:dyDescent="0.2">
      <c r="A51" s="377" t="s">
        <v>72</v>
      </c>
      <c r="B51" s="363" t="s">
        <v>73</v>
      </c>
      <c r="C51" s="17">
        <f>[8]B!C144</f>
        <v>0</v>
      </c>
      <c r="D51" s="17">
        <f>[8]B!E144</f>
        <v>0</v>
      </c>
      <c r="E51" s="17">
        <f>[8]B!AL144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x14ac:dyDescent="0.2">
      <c r="A52" s="377" t="s">
        <v>74</v>
      </c>
      <c r="B52" s="363" t="s">
        <v>75</v>
      </c>
      <c r="C52" s="17">
        <f>[8]B!C145</f>
        <v>0</v>
      </c>
      <c r="D52" s="17">
        <f>[8]B!E145</f>
        <v>0</v>
      </c>
      <c r="E52" s="17">
        <f>[8]B!AL145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x14ac:dyDescent="0.2">
      <c r="A53" s="370"/>
      <c r="B53" s="371" t="s">
        <v>76</v>
      </c>
      <c r="C53" s="59">
        <f>SUM(C54:C55)</f>
        <v>1032</v>
      </c>
      <c r="D53" s="56"/>
      <c r="E53" s="60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x14ac:dyDescent="0.2">
      <c r="A54" s="39"/>
      <c r="B54" s="363" t="s">
        <v>77</v>
      </c>
      <c r="C54" s="17">
        <f>[8]B!C147</f>
        <v>1032</v>
      </c>
      <c r="D54" s="56"/>
      <c r="E54" s="6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x14ac:dyDescent="0.2">
      <c r="A55" s="61"/>
      <c r="B55" s="367" t="s">
        <v>407</v>
      </c>
      <c r="C55" s="57">
        <f>[8]B!C148</f>
        <v>0</v>
      </c>
      <c r="D55" s="62"/>
      <c r="E55" s="63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x14ac:dyDescent="0.2">
      <c r="A56" s="64"/>
      <c r="B56" s="8" t="s">
        <v>79</v>
      </c>
      <c r="C56" s="27">
        <f>C10+C18+C33+C38+C47+C30+C36+C45+C53</f>
        <v>18120</v>
      </c>
      <c r="D56" s="27">
        <f>D10+D18+D33+D38+D47</f>
        <v>14801</v>
      </c>
      <c r="E56" s="79">
        <f>E10+E18+E33+E38+E47</f>
        <v>102919150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x14ac:dyDescent="0.2">
      <c r="A57" s="572" t="s">
        <v>80</v>
      </c>
      <c r="B57" s="573"/>
      <c r="C57" s="66"/>
      <c r="D57" s="66"/>
      <c r="E57" s="67"/>
      <c r="F57" s="7"/>
      <c r="G57" s="7"/>
      <c r="H57" s="7"/>
      <c r="I57" s="7"/>
      <c r="J57" s="7"/>
      <c r="K57" s="7"/>
      <c r="L57" s="7"/>
    </row>
    <row r="58" spans="1:14" s="3" customFormat="1" ht="38.25" x14ac:dyDescent="0.2">
      <c r="A58" s="8" t="s">
        <v>3</v>
      </c>
      <c r="B58" s="8" t="s">
        <v>4</v>
      </c>
      <c r="C58" s="563" t="s">
        <v>5</v>
      </c>
      <c r="D58" s="563" t="s">
        <v>6</v>
      </c>
      <c r="E58" s="563" t="s">
        <v>7</v>
      </c>
      <c r="F58" s="7"/>
      <c r="G58" s="7"/>
      <c r="H58" s="7"/>
      <c r="I58" s="7"/>
      <c r="J58" s="7"/>
      <c r="K58" s="7"/>
      <c r="L58" s="7"/>
    </row>
    <row r="59" spans="1:14" s="3" customFormat="1" x14ac:dyDescent="0.2">
      <c r="A59" s="8"/>
      <c r="B59" s="378" t="s">
        <v>408</v>
      </c>
      <c r="C59" s="26"/>
      <c r="D59" s="26"/>
      <c r="E59" s="70"/>
      <c r="F59" s="7"/>
      <c r="G59" s="7"/>
      <c r="H59" s="7"/>
      <c r="I59" s="7"/>
      <c r="J59" s="7"/>
      <c r="K59" s="7"/>
      <c r="L59" s="7"/>
    </row>
    <row r="60" spans="1:14" s="3" customFormat="1" x14ac:dyDescent="0.2">
      <c r="A60" s="379" t="s">
        <v>82</v>
      </c>
      <c r="B60" s="72" t="s">
        <v>83</v>
      </c>
      <c r="C60" s="73">
        <f>[8]B!C$201</f>
        <v>1122</v>
      </c>
      <c r="D60" s="73">
        <f>[8]B!E201</f>
        <v>1118</v>
      </c>
      <c r="E60" s="45">
        <f>[8]B!$AL$201</f>
        <v>45133660</v>
      </c>
      <c r="F60" s="7"/>
      <c r="G60" s="7"/>
      <c r="H60" s="7"/>
      <c r="I60" s="7"/>
      <c r="J60" s="7"/>
      <c r="K60" s="7"/>
      <c r="L60" s="7"/>
    </row>
    <row r="61" spans="1:14" s="3" customFormat="1" x14ac:dyDescent="0.2">
      <c r="A61" s="379" t="s">
        <v>84</v>
      </c>
      <c r="B61" s="72" t="s">
        <v>85</v>
      </c>
      <c r="C61" s="73">
        <f>[8]B!C$202</f>
        <v>2181</v>
      </c>
      <c r="D61" s="73">
        <f>[8]B!E202</f>
        <v>2174</v>
      </c>
      <c r="E61" s="45">
        <f>[8]B!$AL$202</f>
        <v>98808300</v>
      </c>
      <c r="F61" s="7"/>
      <c r="G61" s="7"/>
      <c r="H61" s="7"/>
      <c r="I61" s="7"/>
      <c r="J61" s="7"/>
      <c r="K61" s="7"/>
      <c r="L61" s="7"/>
    </row>
    <row r="62" spans="1:14" s="3" customFormat="1" x14ac:dyDescent="0.2">
      <c r="A62" s="379" t="s">
        <v>86</v>
      </c>
      <c r="B62" s="72" t="s">
        <v>87</v>
      </c>
      <c r="C62" s="73">
        <f>[8]B!C$203</f>
        <v>356</v>
      </c>
      <c r="D62" s="73">
        <f>[8]B!E203</f>
        <v>354</v>
      </c>
      <c r="E62" s="45">
        <f>[8]B!$AL$203</f>
        <v>29920080</v>
      </c>
      <c r="F62" s="7"/>
      <c r="G62" s="7"/>
      <c r="H62" s="7"/>
      <c r="I62" s="7"/>
      <c r="J62" s="7"/>
      <c r="K62" s="7"/>
      <c r="L62" s="7"/>
    </row>
    <row r="63" spans="1:14" s="3" customFormat="1" x14ac:dyDescent="0.2">
      <c r="A63" s="379" t="s">
        <v>88</v>
      </c>
      <c r="B63" s="72" t="s">
        <v>89</v>
      </c>
      <c r="C63" s="73">
        <f>[8]B!C$204</f>
        <v>276</v>
      </c>
      <c r="D63" s="73">
        <f>[8]B!E204</f>
        <v>274</v>
      </c>
      <c r="E63" s="45">
        <f>[8]B!$AL$204</f>
        <v>23158480</v>
      </c>
      <c r="F63" s="7"/>
      <c r="G63" s="7"/>
      <c r="H63" s="7"/>
      <c r="I63" s="7"/>
      <c r="J63" s="7"/>
      <c r="K63" s="7"/>
      <c r="L63" s="7"/>
    </row>
    <row r="64" spans="1:14" s="3" customFormat="1" x14ac:dyDescent="0.2">
      <c r="A64" s="379" t="s">
        <v>90</v>
      </c>
      <c r="B64" s="72" t="s">
        <v>91</v>
      </c>
      <c r="C64" s="73">
        <f>[8]B!C$205</f>
        <v>0</v>
      </c>
      <c r="D64" s="73">
        <f>[8]B!E205</f>
        <v>0</v>
      </c>
      <c r="E64" s="45">
        <f>[8]B!$AL$205</f>
        <v>0</v>
      </c>
      <c r="F64" s="7"/>
      <c r="G64" s="7"/>
      <c r="H64" s="7"/>
      <c r="I64" s="7"/>
      <c r="J64" s="7"/>
      <c r="K64" s="7"/>
      <c r="L64" s="7"/>
    </row>
    <row r="65" spans="1:12" s="3" customFormat="1" x14ac:dyDescent="0.2">
      <c r="A65" s="379" t="s">
        <v>92</v>
      </c>
      <c r="B65" s="72" t="s">
        <v>93</v>
      </c>
      <c r="C65" s="73">
        <f>[8]B!C$206</f>
        <v>825</v>
      </c>
      <c r="D65" s="73">
        <f>[8]B!E206</f>
        <v>821</v>
      </c>
      <c r="E65" s="45">
        <f>[8]B!$AL$206</f>
        <v>143650370</v>
      </c>
      <c r="F65" s="7"/>
      <c r="G65" s="7"/>
      <c r="H65" s="7"/>
      <c r="I65" s="7"/>
      <c r="J65" s="7"/>
      <c r="K65" s="7"/>
      <c r="L65" s="7"/>
    </row>
    <row r="66" spans="1:12" s="3" customFormat="1" x14ac:dyDescent="0.2">
      <c r="A66" s="379" t="s">
        <v>94</v>
      </c>
      <c r="B66" s="72" t="s">
        <v>95</v>
      </c>
      <c r="C66" s="73">
        <f>[8]B!C$207</f>
        <v>31</v>
      </c>
      <c r="D66" s="73">
        <f>[8]B!E207</f>
        <v>31</v>
      </c>
      <c r="E66" s="45">
        <f>[8]B!$AL$207</f>
        <v>5424070</v>
      </c>
      <c r="F66" s="7"/>
      <c r="G66" s="7"/>
      <c r="H66" s="7"/>
      <c r="I66" s="7"/>
      <c r="J66" s="7"/>
      <c r="K66" s="7"/>
      <c r="L66" s="7"/>
    </row>
    <row r="67" spans="1:12" s="3" customFormat="1" x14ac:dyDescent="0.2">
      <c r="A67" s="379" t="s">
        <v>96</v>
      </c>
      <c r="B67" s="72" t="s">
        <v>97</v>
      </c>
      <c r="C67" s="73">
        <f>[8]B!C$208</f>
        <v>0</v>
      </c>
      <c r="D67" s="73">
        <f>[8]B!E208</f>
        <v>0</v>
      </c>
      <c r="E67" s="45">
        <f>[8]B!$AL$208</f>
        <v>0</v>
      </c>
      <c r="F67" s="7"/>
      <c r="G67" s="7"/>
      <c r="H67" s="7"/>
      <c r="I67" s="7"/>
      <c r="J67" s="7"/>
      <c r="K67" s="7"/>
      <c r="L67" s="7"/>
    </row>
    <row r="68" spans="1:12" s="3" customFormat="1" x14ac:dyDescent="0.2">
      <c r="A68" s="379" t="s">
        <v>98</v>
      </c>
      <c r="B68" s="72" t="s">
        <v>99</v>
      </c>
      <c r="C68" s="73">
        <f>[8]B!C$209</f>
        <v>585</v>
      </c>
      <c r="D68" s="73">
        <f>[8]B!E209</f>
        <v>577</v>
      </c>
      <c r="E68" s="45">
        <f>[8]B!$AL$209</f>
        <v>23322340</v>
      </c>
      <c r="F68" s="7"/>
      <c r="G68" s="7"/>
      <c r="H68" s="7"/>
      <c r="I68" s="7"/>
      <c r="J68" s="7"/>
      <c r="K68" s="7"/>
      <c r="L68" s="7"/>
    </row>
    <row r="69" spans="1:12" s="3" customFormat="1" x14ac:dyDescent="0.2">
      <c r="A69" s="379" t="s">
        <v>100</v>
      </c>
      <c r="B69" s="72" t="s">
        <v>101</v>
      </c>
      <c r="C69" s="73">
        <f>[8]B!C$210</f>
        <v>262</v>
      </c>
      <c r="D69" s="73">
        <f>[8]B!E210</f>
        <v>262</v>
      </c>
      <c r="E69" s="45">
        <f>[8]B!$AL$210</f>
        <v>2137920</v>
      </c>
      <c r="F69" s="7"/>
      <c r="G69" s="7"/>
      <c r="H69" s="7"/>
      <c r="I69" s="7"/>
      <c r="J69" s="7"/>
      <c r="K69" s="7"/>
      <c r="L69" s="7"/>
    </row>
    <row r="70" spans="1:12" s="3" customFormat="1" x14ac:dyDescent="0.2">
      <c r="A70" s="379" t="s">
        <v>102</v>
      </c>
      <c r="B70" s="72" t="s">
        <v>103</v>
      </c>
      <c r="C70" s="73">
        <f>[8]B!C$211</f>
        <v>131</v>
      </c>
      <c r="D70" s="73">
        <f>[8]B!E211</f>
        <v>130</v>
      </c>
      <c r="E70" s="45">
        <f>[8]B!$AL$211</f>
        <v>9857900</v>
      </c>
      <c r="F70" s="7"/>
      <c r="G70" s="7"/>
      <c r="H70" s="7"/>
      <c r="I70" s="7"/>
      <c r="J70" s="7"/>
      <c r="K70" s="7"/>
      <c r="L70" s="7"/>
    </row>
    <row r="71" spans="1:12" s="3" customFormat="1" x14ac:dyDescent="0.2">
      <c r="A71" s="379" t="s">
        <v>104</v>
      </c>
      <c r="B71" s="72" t="s">
        <v>105</v>
      </c>
      <c r="C71" s="73">
        <f>[8]B!C$212</f>
        <v>0</v>
      </c>
      <c r="D71" s="73">
        <f>[8]B!E212</f>
        <v>0</v>
      </c>
      <c r="E71" s="45">
        <f>[8]B!$AL$212</f>
        <v>0</v>
      </c>
      <c r="F71" s="7"/>
      <c r="G71" s="7"/>
      <c r="H71" s="7"/>
      <c r="I71" s="7"/>
      <c r="J71" s="7"/>
      <c r="K71" s="7"/>
      <c r="L71" s="7"/>
    </row>
    <row r="72" spans="1:12" s="3" customFormat="1" x14ac:dyDescent="0.2">
      <c r="A72" s="379" t="s">
        <v>106</v>
      </c>
      <c r="B72" s="72" t="s">
        <v>107</v>
      </c>
      <c r="C72" s="73">
        <f>[8]B!C$213</f>
        <v>0</v>
      </c>
      <c r="D72" s="73">
        <f>[8]B!E213</f>
        <v>0</v>
      </c>
      <c r="E72" s="45">
        <f>[8]B!$AL$213</f>
        <v>0</v>
      </c>
      <c r="F72" s="7"/>
      <c r="G72" s="7"/>
      <c r="H72" s="7"/>
      <c r="I72" s="7"/>
      <c r="J72" s="7"/>
      <c r="K72" s="7"/>
      <c r="L72" s="7"/>
    </row>
    <row r="73" spans="1:12" s="3" customFormat="1" x14ac:dyDescent="0.2">
      <c r="A73" s="379" t="s">
        <v>108</v>
      </c>
      <c r="B73" s="72" t="s">
        <v>109</v>
      </c>
      <c r="C73" s="73">
        <f>[8]B!C$214</f>
        <v>16</v>
      </c>
      <c r="D73" s="73">
        <f>[8]B!E214</f>
        <v>16</v>
      </c>
      <c r="E73" s="45">
        <f>[8]B!$AL$214</f>
        <v>630400</v>
      </c>
      <c r="F73" s="7"/>
      <c r="G73" s="7"/>
      <c r="H73" s="7"/>
      <c r="I73" s="7"/>
      <c r="J73" s="7"/>
      <c r="K73" s="7"/>
      <c r="L73" s="7"/>
    </row>
    <row r="74" spans="1:12" s="3" customFormat="1" x14ac:dyDescent="0.2">
      <c r="A74" s="379" t="s">
        <v>110</v>
      </c>
      <c r="B74" s="72" t="s">
        <v>111</v>
      </c>
      <c r="C74" s="73">
        <f>[8]B!C$215</f>
        <v>244</v>
      </c>
      <c r="D74" s="73">
        <f>[8]B!E215</f>
        <v>244</v>
      </c>
      <c r="E74" s="45">
        <f>[8]B!$AL$215</f>
        <v>14710760</v>
      </c>
      <c r="F74" s="7"/>
      <c r="G74" s="7"/>
      <c r="H74" s="7"/>
      <c r="I74" s="7"/>
      <c r="J74" s="7"/>
      <c r="K74" s="7"/>
      <c r="L74" s="7"/>
    </row>
    <row r="75" spans="1:12" s="3" customFormat="1" x14ac:dyDescent="0.2">
      <c r="A75" s="380" t="s">
        <v>112</v>
      </c>
      <c r="B75" s="75" t="s">
        <v>113</v>
      </c>
      <c r="C75" s="73">
        <f>[8]B!C$216</f>
        <v>485</v>
      </c>
      <c r="D75" s="73">
        <f>[8]B!E216</f>
        <v>485</v>
      </c>
      <c r="E75" s="45">
        <f>[8]B!$AL$216</f>
        <v>48703700</v>
      </c>
      <c r="F75" s="7"/>
      <c r="G75" s="7"/>
      <c r="H75" s="7"/>
      <c r="I75" s="7"/>
      <c r="J75" s="7"/>
      <c r="K75" s="7"/>
      <c r="L75" s="7"/>
    </row>
    <row r="76" spans="1:12" s="3" customFormat="1" x14ac:dyDescent="0.2">
      <c r="A76" s="381"/>
      <c r="B76" s="77" t="s">
        <v>79</v>
      </c>
      <c r="C76" s="78">
        <f>SUM(C60:C75)</f>
        <v>6514</v>
      </c>
      <c r="D76" s="78">
        <f>SUM(D60:D75)</f>
        <v>6486</v>
      </c>
      <c r="E76" s="79">
        <f>SUM(E60:E75)</f>
        <v>445457980</v>
      </c>
      <c r="F76" s="7"/>
      <c r="G76" s="7"/>
      <c r="H76" s="7"/>
      <c r="I76" s="7"/>
      <c r="J76" s="7"/>
      <c r="K76" s="7"/>
      <c r="L76" s="7"/>
    </row>
    <row r="77" spans="1:12" s="3" customFormat="1" x14ac:dyDescent="0.2">
      <c r="A77" s="80" t="s">
        <v>114</v>
      </c>
      <c r="B77" s="81"/>
      <c r="C77" s="82"/>
      <c r="D77" s="82"/>
      <c r="E77" s="83"/>
      <c r="F77" s="7"/>
      <c r="G77" s="7"/>
      <c r="H77" s="7"/>
      <c r="I77" s="7"/>
      <c r="J77" s="7"/>
      <c r="K77" s="7"/>
      <c r="L77" s="7"/>
    </row>
    <row r="78" spans="1:12" s="3" customFormat="1" ht="38.25" x14ac:dyDescent="0.2">
      <c r="A78" s="8" t="s">
        <v>3</v>
      </c>
      <c r="B78" s="84" t="s">
        <v>115</v>
      </c>
      <c r="C78" s="563" t="s">
        <v>5</v>
      </c>
      <c r="D78" s="85" t="s">
        <v>6</v>
      </c>
      <c r="E78" s="563" t="s">
        <v>7</v>
      </c>
      <c r="F78" s="7"/>
      <c r="G78" s="7"/>
      <c r="H78" s="7"/>
      <c r="I78" s="7"/>
      <c r="J78" s="7"/>
      <c r="K78" s="7"/>
      <c r="L78" s="7"/>
    </row>
    <row r="79" spans="1:12" s="3" customFormat="1" x14ac:dyDescent="0.2">
      <c r="A79" s="372">
        <v>3003001</v>
      </c>
      <c r="B79" s="86" t="s">
        <v>116</v>
      </c>
      <c r="C79" s="87">
        <f>+[8]B!C3170</f>
        <v>6</v>
      </c>
      <c r="D79" s="87">
        <f>+[8]B!E$3170</f>
        <v>6</v>
      </c>
      <c r="E79" s="453">
        <f>+[8]B!AL$3170</f>
        <v>52740</v>
      </c>
      <c r="F79" s="7"/>
      <c r="G79" s="7"/>
      <c r="H79" s="7"/>
      <c r="I79" s="7"/>
      <c r="J79" s="7"/>
      <c r="K79" s="7"/>
      <c r="L79" s="7"/>
    </row>
    <row r="80" spans="1:12" s="3" customFormat="1" x14ac:dyDescent="0.2">
      <c r="A80" s="362" t="s">
        <v>117</v>
      </c>
      <c r="B80" s="88" t="s">
        <v>118</v>
      </c>
      <c r="C80" s="89">
        <f>+[8]B!C3171</f>
        <v>0</v>
      </c>
      <c r="D80" s="89">
        <f>+[8]B!E$3171</f>
        <v>0</v>
      </c>
      <c r="E80" s="454">
        <f>+[8]B!AL$3171</f>
        <v>0</v>
      </c>
      <c r="F80" s="7"/>
      <c r="G80" s="7"/>
      <c r="H80" s="7"/>
      <c r="I80" s="7"/>
      <c r="J80" s="7"/>
      <c r="K80" s="7"/>
      <c r="L80" s="7"/>
    </row>
    <row r="81" spans="1:22" s="3" customFormat="1" x14ac:dyDescent="0.2">
      <c r="A81" s="362" t="s">
        <v>119</v>
      </c>
      <c r="B81" s="88" t="s">
        <v>120</v>
      </c>
      <c r="C81" s="89">
        <f>+[8]B!C3172</f>
        <v>0</v>
      </c>
      <c r="D81" s="89">
        <f>+[8]B!E$3172</f>
        <v>0</v>
      </c>
      <c r="E81" s="454">
        <f>+[8]B!AL$3172</f>
        <v>0</v>
      </c>
      <c r="F81" s="7"/>
      <c r="G81" s="7"/>
      <c r="H81" s="7"/>
      <c r="I81" s="7"/>
      <c r="J81" s="7"/>
      <c r="K81" s="7"/>
      <c r="L81" s="7"/>
    </row>
    <row r="82" spans="1:22" s="3" customFormat="1" x14ac:dyDescent="0.2">
      <c r="A82" s="362" t="s">
        <v>121</v>
      </c>
      <c r="B82" s="88" t="s">
        <v>122</v>
      </c>
      <c r="C82" s="89">
        <f>+[8]B!C3173</f>
        <v>0</v>
      </c>
      <c r="D82" s="89">
        <f>+[8]B!E$3173</f>
        <v>0</v>
      </c>
      <c r="E82" s="454">
        <f>+[8]B!AL$3173</f>
        <v>0</v>
      </c>
      <c r="F82" s="7"/>
      <c r="G82" s="7"/>
      <c r="H82" s="7"/>
      <c r="I82" s="7"/>
      <c r="J82" s="7"/>
      <c r="K82" s="7"/>
      <c r="L82" s="7"/>
    </row>
    <row r="83" spans="1:22" s="3" customFormat="1" x14ac:dyDescent="0.2">
      <c r="A83" s="366" t="s">
        <v>123</v>
      </c>
      <c r="B83" s="90" t="s">
        <v>124</v>
      </c>
      <c r="C83" s="91">
        <f>+[8]B!C3174</f>
        <v>0</v>
      </c>
      <c r="D83" s="91">
        <f>+[8]B!E$3174</f>
        <v>0</v>
      </c>
      <c r="E83" s="455">
        <f>+[8]B!AL$3174</f>
        <v>0</v>
      </c>
      <c r="F83" s="7"/>
      <c r="G83" s="7"/>
      <c r="H83" s="7"/>
      <c r="I83" s="7"/>
      <c r="J83" s="7"/>
      <c r="K83" s="7"/>
      <c r="L83" s="7"/>
    </row>
    <row r="84" spans="1:22" s="3" customFormat="1" x14ac:dyDescent="0.2">
      <c r="A84" s="381"/>
      <c r="B84" s="92" t="s">
        <v>79</v>
      </c>
      <c r="C84" s="93">
        <f>SUM(C79:C83)</f>
        <v>6</v>
      </c>
      <c r="D84" s="93">
        <f>SUM(D79:D83)</f>
        <v>6</v>
      </c>
      <c r="E84" s="79">
        <f>SUM(E79:E83)</f>
        <v>52740</v>
      </c>
      <c r="F84" s="7"/>
      <c r="G84" s="7"/>
      <c r="H84" s="7"/>
      <c r="I84" s="7"/>
      <c r="J84" s="7"/>
      <c r="K84" s="7"/>
      <c r="L84" s="7"/>
    </row>
    <row r="85" spans="1:22" s="96" customFormat="1" ht="14.25" customHeight="1" x14ac:dyDescent="0.2">
      <c r="A85" s="574" t="s">
        <v>125</v>
      </c>
      <c r="B85" s="574"/>
      <c r="C85" s="94"/>
      <c r="D85" s="94"/>
      <c r="E85" s="95"/>
    </row>
    <row r="86" spans="1:22" s="3" customFormat="1" ht="38.25" x14ac:dyDescent="0.2">
      <c r="A86" s="8" t="s">
        <v>3</v>
      </c>
      <c r="B86" s="84" t="s">
        <v>126</v>
      </c>
      <c r="C86" s="563" t="s">
        <v>5</v>
      </c>
      <c r="D86" s="85" t="s">
        <v>6</v>
      </c>
      <c r="E86" s="563" t="s">
        <v>7</v>
      </c>
      <c r="F86" s="7"/>
      <c r="G86" s="7"/>
      <c r="H86" s="7"/>
      <c r="I86" s="7"/>
      <c r="J86" s="7"/>
      <c r="K86" s="7"/>
      <c r="L86" s="7"/>
    </row>
    <row r="87" spans="1:22" s="3" customFormat="1" x14ac:dyDescent="0.2">
      <c r="A87" s="372">
        <v>2401061</v>
      </c>
      <c r="B87" s="86" t="s">
        <v>127</v>
      </c>
      <c r="C87" s="87">
        <f>+[8]B!C2972</f>
        <v>114</v>
      </c>
      <c r="D87" s="87">
        <f>+[8]B!E$2972</f>
        <v>114</v>
      </c>
      <c r="E87" s="453">
        <f>+[8]B!AL$2972</f>
        <v>2677860</v>
      </c>
      <c r="F87" s="7"/>
      <c r="G87" s="7"/>
      <c r="H87" s="7"/>
      <c r="I87" s="7"/>
      <c r="J87" s="7"/>
      <c r="K87" s="7"/>
      <c r="L87" s="7"/>
    </row>
    <row r="88" spans="1:22" s="3" customFormat="1" x14ac:dyDescent="0.2">
      <c r="A88" s="362" t="s">
        <v>128</v>
      </c>
      <c r="B88" s="88" t="s">
        <v>129</v>
      </c>
      <c r="C88" s="89">
        <f>+[8]B!C2973</f>
        <v>275</v>
      </c>
      <c r="D88" s="89">
        <f>+[8]B!E$2973</f>
        <v>275</v>
      </c>
      <c r="E88" s="454">
        <f>+[8]B!AL$2973</f>
        <v>20319750</v>
      </c>
      <c r="F88" s="7"/>
      <c r="G88" s="7"/>
      <c r="H88" s="7"/>
      <c r="I88" s="7"/>
      <c r="J88" s="7"/>
      <c r="K88" s="7"/>
      <c r="L88" s="7"/>
    </row>
    <row r="89" spans="1:22" s="3" customFormat="1" x14ac:dyDescent="0.2">
      <c r="A89" s="362" t="s">
        <v>130</v>
      </c>
      <c r="B89" s="88" t="s">
        <v>131</v>
      </c>
      <c r="C89" s="89">
        <f>+[8]B!C$2974</f>
        <v>0</v>
      </c>
      <c r="D89" s="89">
        <f>+[8]B!E$2974</f>
        <v>0</v>
      </c>
      <c r="E89" s="454">
        <f>+[8]B!AL$2974</f>
        <v>0</v>
      </c>
      <c r="F89" s="7"/>
      <c r="G89" s="7"/>
      <c r="H89" s="7"/>
      <c r="I89" s="7"/>
      <c r="J89" s="7"/>
      <c r="K89" s="7"/>
      <c r="L89" s="7"/>
    </row>
    <row r="90" spans="1:22" s="3" customFormat="1" x14ac:dyDescent="0.2">
      <c r="A90" s="362" t="s">
        <v>132</v>
      </c>
      <c r="B90" s="88" t="s">
        <v>133</v>
      </c>
      <c r="C90" s="89">
        <f>+[8]B!C$2975</f>
        <v>311</v>
      </c>
      <c r="D90" s="89">
        <f>+[8]B!E$2975</f>
        <v>303</v>
      </c>
      <c r="E90" s="454">
        <f>+[8]B!AL$2975</f>
        <v>978690</v>
      </c>
      <c r="F90" s="7"/>
      <c r="G90" s="7"/>
      <c r="H90" s="7"/>
      <c r="I90" s="7"/>
      <c r="J90" s="7"/>
      <c r="K90" s="7"/>
      <c r="L90" s="7"/>
    </row>
    <row r="91" spans="1:22" s="3" customFormat="1" x14ac:dyDescent="0.2">
      <c r="A91" s="362" t="s">
        <v>134</v>
      </c>
      <c r="B91" s="88" t="s">
        <v>135</v>
      </c>
      <c r="C91" s="89">
        <f>+[8]B!C$2976</f>
        <v>0</v>
      </c>
      <c r="D91" s="89">
        <f>+[8]B!E$2976</f>
        <v>0</v>
      </c>
      <c r="E91" s="454">
        <f>+[8]B!AL$2976</f>
        <v>0</v>
      </c>
      <c r="F91" s="7"/>
      <c r="G91" s="7"/>
      <c r="H91" s="7"/>
      <c r="I91" s="7"/>
      <c r="J91" s="7"/>
      <c r="K91" s="7"/>
      <c r="L91" s="7"/>
    </row>
    <row r="92" spans="1:22" s="3" customFormat="1" x14ac:dyDescent="0.2">
      <c r="A92" s="362" t="s">
        <v>136</v>
      </c>
      <c r="B92" s="88" t="s">
        <v>137</v>
      </c>
      <c r="C92" s="89">
        <f>+[8]B!C$2977</f>
        <v>0</v>
      </c>
      <c r="D92" s="89">
        <f>+[8]B!E$2977</f>
        <v>0</v>
      </c>
      <c r="E92" s="454">
        <f>+[8]B!AL$2977</f>
        <v>0</v>
      </c>
      <c r="F92" s="7"/>
      <c r="G92" s="7"/>
      <c r="H92" s="7"/>
      <c r="I92" s="7"/>
      <c r="J92" s="7"/>
      <c r="K92" s="7"/>
      <c r="L92" s="7"/>
      <c r="V92" s="97"/>
    </row>
    <row r="93" spans="1:22" s="3" customFormat="1" x14ac:dyDescent="0.2">
      <c r="A93" s="366" t="s">
        <v>138</v>
      </c>
      <c r="B93" s="90" t="s">
        <v>139</v>
      </c>
      <c r="C93" s="91">
        <f>+[8]B!C$2978</f>
        <v>0</v>
      </c>
      <c r="D93" s="91">
        <f>+[8]B!E$2978</f>
        <v>0</v>
      </c>
      <c r="E93" s="455">
        <f>+[8]B!AL$2978</f>
        <v>0</v>
      </c>
      <c r="F93" s="7"/>
      <c r="G93" s="7"/>
      <c r="H93" s="7"/>
      <c r="I93" s="7"/>
      <c r="J93" s="7"/>
      <c r="K93" s="7"/>
      <c r="L93" s="7"/>
      <c r="V93" s="97"/>
    </row>
    <row r="94" spans="1:22" s="3" customFormat="1" x14ac:dyDescent="0.2">
      <c r="A94" s="381"/>
      <c r="B94" s="92" t="s">
        <v>79</v>
      </c>
      <c r="C94" s="98">
        <f>SUM(C87:C93)</f>
        <v>700</v>
      </c>
      <c r="D94" s="98">
        <f>SUM(D87:D93)</f>
        <v>692</v>
      </c>
      <c r="E94" s="79">
        <f>SUM(E87:E93)</f>
        <v>23976300</v>
      </c>
      <c r="F94" s="7"/>
      <c r="G94" s="7"/>
      <c r="H94" s="7"/>
      <c r="I94" s="7"/>
      <c r="J94" s="7"/>
      <c r="K94" s="7"/>
      <c r="L94" s="7"/>
      <c r="V94" s="97"/>
    </row>
    <row r="95" spans="1:22" s="102" customFormat="1" x14ac:dyDescent="0.2">
      <c r="A95" s="573" t="s">
        <v>140</v>
      </c>
      <c r="B95" s="573"/>
      <c r="C95" s="99"/>
      <c r="D95" s="99"/>
      <c r="E95" s="67"/>
      <c r="F95" s="382"/>
      <c r="G95" s="382"/>
      <c r="H95" s="382"/>
      <c r="I95" s="382"/>
      <c r="J95" s="382"/>
      <c r="K95" s="382"/>
      <c r="L95" s="382"/>
      <c r="M95" s="382"/>
      <c r="N95" s="382"/>
      <c r="O95" s="101"/>
      <c r="V95" s="103"/>
    </row>
    <row r="96" spans="1:22" ht="38.25" x14ac:dyDescent="0.2">
      <c r="A96" s="8" t="s">
        <v>3</v>
      </c>
      <c r="B96" s="8" t="s">
        <v>4</v>
      </c>
      <c r="C96" s="563" t="s">
        <v>5</v>
      </c>
      <c r="D96" s="85" t="s">
        <v>6</v>
      </c>
      <c r="E96" s="563" t="s">
        <v>7</v>
      </c>
      <c r="F96" s="383"/>
      <c r="G96" s="383"/>
      <c r="H96" s="383"/>
      <c r="I96" s="383"/>
      <c r="J96" s="383"/>
      <c r="K96" s="383"/>
      <c r="L96" s="383"/>
      <c r="M96" s="383"/>
      <c r="N96" s="383"/>
      <c r="O96" s="105"/>
      <c r="V96" s="106"/>
    </row>
    <row r="97" spans="1:22" x14ac:dyDescent="0.2">
      <c r="A97" s="372">
        <v>2004103</v>
      </c>
      <c r="B97" s="86" t="s">
        <v>141</v>
      </c>
      <c r="C97" s="107">
        <f>+[8]B!C2653</f>
        <v>63</v>
      </c>
      <c r="D97" s="107">
        <f>[8]B!$E$2653</f>
        <v>59</v>
      </c>
      <c r="E97" s="44">
        <f>[8]B!$AL$2653</f>
        <v>9696650</v>
      </c>
      <c r="F97" s="383"/>
      <c r="G97" s="383"/>
      <c r="H97" s="383"/>
      <c r="I97" s="383"/>
      <c r="J97" s="383"/>
      <c r="K97" s="383"/>
      <c r="L97" s="383"/>
      <c r="M97" s="383"/>
      <c r="N97" s="383"/>
      <c r="O97" s="105"/>
      <c r="V97" s="106"/>
    </row>
    <row r="98" spans="1:22" x14ac:dyDescent="0.2">
      <c r="A98" s="366" t="s">
        <v>142</v>
      </c>
      <c r="B98" s="90" t="s">
        <v>143</v>
      </c>
      <c r="C98" s="108">
        <f>+[8]B!C2654</f>
        <v>0</v>
      </c>
      <c r="D98" s="108">
        <f>[8]B!$E$2654</f>
        <v>0</v>
      </c>
      <c r="E98" s="45">
        <f>[8]B!$AL$2654</f>
        <v>0</v>
      </c>
      <c r="F98" s="383"/>
      <c r="G98" s="383"/>
      <c r="H98" s="383"/>
      <c r="I98" s="383"/>
      <c r="J98" s="383"/>
      <c r="K98" s="383"/>
      <c r="L98" s="383"/>
      <c r="M98" s="383"/>
      <c r="N98" s="383"/>
      <c r="O98" s="105"/>
      <c r="V98" s="106"/>
    </row>
    <row r="99" spans="1:22" x14ac:dyDescent="0.2">
      <c r="A99" s="381"/>
      <c r="B99" s="92" t="s">
        <v>79</v>
      </c>
      <c r="C99" s="93">
        <f>SUM(C97:C98)</f>
        <v>63</v>
      </c>
      <c r="D99" s="93">
        <f>SUM(D97:D98)</f>
        <v>59</v>
      </c>
      <c r="E99" s="79">
        <f>SUM(E97:E98)</f>
        <v>9696650</v>
      </c>
      <c r="F99" s="383"/>
      <c r="G99" s="383"/>
      <c r="H99" s="383"/>
      <c r="I99" s="383"/>
      <c r="J99" s="383"/>
      <c r="K99" s="383"/>
      <c r="L99" s="383"/>
      <c r="M99" s="383"/>
      <c r="N99" s="383"/>
      <c r="O99" s="105"/>
      <c r="V99" s="106"/>
    </row>
    <row r="100" spans="1:22" s="102" customFormat="1" x14ac:dyDescent="0.2">
      <c r="A100" s="573" t="s">
        <v>144</v>
      </c>
      <c r="B100" s="573"/>
      <c r="C100" s="66"/>
      <c r="D100" s="66"/>
      <c r="E100" s="67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101"/>
      <c r="V100" s="109"/>
    </row>
    <row r="101" spans="1:22" ht="38.25" x14ac:dyDescent="0.2">
      <c r="A101" s="8"/>
      <c r="B101" s="8" t="s">
        <v>145</v>
      </c>
      <c r="C101" s="563" t="s">
        <v>5</v>
      </c>
      <c r="D101" s="85" t="s">
        <v>6</v>
      </c>
      <c r="E101" s="563" t="s">
        <v>7</v>
      </c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105"/>
    </row>
    <row r="102" spans="1:22" x14ac:dyDescent="0.2">
      <c r="A102" s="384" t="s">
        <v>146</v>
      </c>
      <c r="B102" s="86" t="s">
        <v>147</v>
      </c>
      <c r="C102" s="111">
        <f>[8]B!$C$2997</f>
        <v>916</v>
      </c>
      <c r="D102" s="111">
        <f>[8]B!$E$2997</f>
        <v>916</v>
      </c>
      <c r="E102" s="44">
        <f>[8]B!$AL$2997</f>
        <v>3918640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105"/>
    </row>
    <row r="103" spans="1:22" x14ac:dyDescent="0.2">
      <c r="A103" s="386" t="s">
        <v>148</v>
      </c>
      <c r="B103" s="88" t="s">
        <v>149</v>
      </c>
      <c r="C103" s="111">
        <f>+[8]B!$C$3016</f>
        <v>843</v>
      </c>
      <c r="D103" s="111">
        <f>[8]B!$E$3016</f>
        <v>843</v>
      </c>
      <c r="E103" s="45">
        <f>[8]B!$AL$3016</f>
        <v>2967360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105"/>
    </row>
    <row r="104" spans="1:22" x14ac:dyDescent="0.2">
      <c r="A104" s="386" t="s">
        <v>150</v>
      </c>
      <c r="B104" s="114" t="s">
        <v>151</v>
      </c>
      <c r="C104" s="111">
        <f>[8]B!$C$3034</f>
        <v>296</v>
      </c>
      <c r="D104" s="111">
        <f>[8]B!$E$3034</f>
        <v>296</v>
      </c>
      <c r="E104" s="45">
        <f>[8]B!$AL$3034</f>
        <v>2538930</v>
      </c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105"/>
    </row>
    <row r="105" spans="1:22" x14ac:dyDescent="0.2">
      <c r="A105" s="386" t="s">
        <v>152</v>
      </c>
      <c r="B105" s="88" t="s">
        <v>153</v>
      </c>
      <c r="C105" s="111">
        <f>[8]B!$C$3066</f>
        <v>67</v>
      </c>
      <c r="D105" s="111">
        <f>[8]B!$E$3066</f>
        <v>67</v>
      </c>
      <c r="E105" s="45">
        <f>[8]B!$AL$3066</f>
        <v>7121620</v>
      </c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105"/>
    </row>
    <row r="106" spans="1:22" x14ac:dyDescent="0.2">
      <c r="A106" s="386" t="s">
        <v>154</v>
      </c>
      <c r="B106" s="88" t="s">
        <v>155</v>
      </c>
      <c r="C106" s="111">
        <f>[8]B!C3094</f>
        <v>55</v>
      </c>
      <c r="D106" s="111">
        <f>[8]B!I3094</f>
        <v>35</v>
      </c>
      <c r="E106" s="45">
        <f>[8]B!AL3094</f>
        <v>1013940</v>
      </c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105"/>
    </row>
    <row r="107" spans="1:22" x14ac:dyDescent="0.2">
      <c r="A107" s="366"/>
      <c r="B107" s="90" t="s">
        <v>156</v>
      </c>
      <c r="C107" s="115">
        <f>[8]B!$C$3155</f>
        <v>0</v>
      </c>
      <c r="D107" s="116"/>
      <c r="E107" s="117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105"/>
    </row>
    <row r="108" spans="1:22" x14ac:dyDescent="0.2">
      <c r="A108" s="381"/>
      <c r="B108" s="92" t="s">
        <v>157</v>
      </c>
      <c r="C108" s="118">
        <f>SUM(C102:C107)</f>
        <v>2177</v>
      </c>
      <c r="D108" s="118">
        <f>SUM(D102:D106)</f>
        <v>2157</v>
      </c>
      <c r="E108" s="79">
        <f>SUM(E102:E106)</f>
        <v>17560490</v>
      </c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105"/>
    </row>
    <row r="109" spans="1:22" s="123" customFormat="1" x14ac:dyDescent="0.2">
      <c r="A109" s="119" t="s">
        <v>158</v>
      </c>
      <c r="B109" s="120"/>
      <c r="C109" s="121"/>
      <c r="D109" s="121"/>
      <c r="E109" s="122"/>
    </row>
    <row r="110" spans="1:22" s="123" customFormat="1" ht="38.25" x14ac:dyDescent="0.2">
      <c r="A110" s="8" t="s">
        <v>3</v>
      </c>
      <c r="B110" s="8" t="s">
        <v>4</v>
      </c>
      <c r="C110" s="85" t="s">
        <v>159</v>
      </c>
      <c r="D110" s="85" t="s">
        <v>6</v>
      </c>
      <c r="E110" s="563" t="s">
        <v>7</v>
      </c>
    </row>
    <row r="111" spans="1:22" s="123" customFormat="1" x14ac:dyDescent="0.2">
      <c r="A111" s="372">
        <v>3001001</v>
      </c>
      <c r="B111" s="86" t="s">
        <v>160</v>
      </c>
      <c r="C111" s="124">
        <f>+[8]B!C$3158</f>
        <v>594</v>
      </c>
      <c r="D111" s="124">
        <f>+[8]B!E$3158</f>
        <v>594</v>
      </c>
      <c r="E111" s="45">
        <f>[8]B!AL3158</f>
        <v>14618340</v>
      </c>
    </row>
    <row r="112" spans="1:22" s="123" customFormat="1" x14ac:dyDescent="0.2">
      <c r="A112" s="366" t="s">
        <v>161</v>
      </c>
      <c r="B112" s="90" t="s">
        <v>162</v>
      </c>
      <c r="C112" s="125">
        <f>+[8]B!C$3159</f>
        <v>44</v>
      </c>
      <c r="D112" s="125">
        <f>+[8]B!E$3159</f>
        <v>44</v>
      </c>
      <c r="E112" s="45">
        <f>[8]B!AL3159</f>
        <v>13574000</v>
      </c>
    </row>
    <row r="113" spans="1:19" s="123" customFormat="1" x14ac:dyDescent="0.2">
      <c r="A113" s="381"/>
      <c r="B113" s="92" t="s">
        <v>157</v>
      </c>
      <c r="C113" s="126">
        <f>SUM(C111:C112)</f>
        <v>638</v>
      </c>
      <c r="D113" s="126">
        <f>SUM(D111:D112)</f>
        <v>638</v>
      </c>
      <c r="E113" s="127">
        <f>SUM(E111:E112)</f>
        <v>28192340</v>
      </c>
    </row>
    <row r="114" spans="1:19" s="123" customFormat="1" x14ac:dyDescent="0.2">
      <c r="A114" s="80" t="s">
        <v>163</v>
      </c>
      <c r="B114" s="128"/>
      <c r="C114" s="66"/>
      <c r="D114" s="66"/>
      <c r="E114" s="67"/>
    </row>
    <row r="115" spans="1:19" s="123" customFormat="1" ht="38.25" x14ac:dyDescent="0.2">
      <c r="A115" s="8" t="s">
        <v>3</v>
      </c>
      <c r="B115" s="84" t="s">
        <v>4</v>
      </c>
      <c r="C115" s="85" t="s">
        <v>159</v>
      </c>
      <c r="D115" s="85" t="s">
        <v>6</v>
      </c>
      <c r="E115" s="563" t="s">
        <v>7</v>
      </c>
    </row>
    <row r="116" spans="1:19" s="123" customFormat="1" x14ac:dyDescent="0.2">
      <c r="A116" s="381" t="s">
        <v>164</v>
      </c>
      <c r="B116" s="90" t="s">
        <v>165</v>
      </c>
      <c r="C116" s="129">
        <f>+[8]B!$C$1224</f>
        <v>2076</v>
      </c>
      <c r="D116" s="129">
        <f>[8]B!$E$1224</f>
        <v>2044</v>
      </c>
      <c r="E116" s="127">
        <f>[8]B!$AL$1224</f>
        <v>74024350</v>
      </c>
    </row>
    <row r="117" spans="1:19" x14ac:dyDescent="0.2">
      <c r="A117" s="3" t="s">
        <v>166</v>
      </c>
    </row>
    <row r="118" spans="1:19" ht="14.25" customHeight="1" x14ac:dyDescent="0.2">
      <c r="A118" s="575" t="s">
        <v>167</v>
      </c>
      <c r="B118" s="576"/>
      <c r="C118" s="581" t="s">
        <v>157</v>
      </c>
      <c r="D118" s="613" t="s">
        <v>168</v>
      </c>
      <c r="E118" s="614"/>
      <c r="F118" s="614"/>
      <c r="G118" s="614"/>
      <c r="H118" s="615" t="s">
        <v>169</v>
      </c>
      <c r="I118" s="616"/>
      <c r="J118" s="617"/>
      <c r="K118" s="618" t="s">
        <v>170</v>
      </c>
      <c r="L118" s="619"/>
      <c r="M118" s="620"/>
      <c r="N118" s="621" t="s">
        <v>171</v>
      </c>
      <c r="O118" s="750" t="s">
        <v>172</v>
      </c>
      <c r="P118" s="751"/>
      <c r="Q118" s="593" t="s">
        <v>173</v>
      </c>
      <c r="R118" s="593" t="s">
        <v>174</v>
      </c>
      <c r="S118" s="596" t="s">
        <v>7</v>
      </c>
    </row>
    <row r="119" spans="1:19" ht="14.25" customHeight="1" x14ac:dyDescent="0.2">
      <c r="A119" s="577"/>
      <c r="B119" s="578"/>
      <c r="C119" s="582"/>
      <c r="D119" s="599" t="s">
        <v>175</v>
      </c>
      <c r="E119" s="601" t="s">
        <v>176</v>
      </c>
      <c r="F119" s="602"/>
      <c r="G119" s="603" t="s">
        <v>177</v>
      </c>
      <c r="H119" s="605" t="s">
        <v>178</v>
      </c>
      <c r="I119" s="607" t="s">
        <v>179</v>
      </c>
      <c r="J119" s="609" t="s">
        <v>180</v>
      </c>
      <c r="K119" s="611" t="s">
        <v>181</v>
      </c>
      <c r="L119" s="612" t="s">
        <v>182</v>
      </c>
      <c r="M119" s="626" t="s">
        <v>183</v>
      </c>
      <c r="N119" s="622"/>
      <c r="O119" s="759" t="s">
        <v>184</v>
      </c>
      <c r="P119" s="751" t="s">
        <v>185</v>
      </c>
      <c r="Q119" s="594"/>
      <c r="R119" s="594"/>
      <c r="S119" s="597"/>
    </row>
    <row r="120" spans="1:19" x14ac:dyDescent="0.2">
      <c r="A120" s="579"/>
      <c r="B120" s="580"/>
      <c r="C120" s="583"/>
      <c r="D120" s="600"/>
      <c r="E120" s="456" t="s">
        <v>186</v>
      </c>
      <c r="F120" s="130" t="s">
        <v>187</v>
      </c>
      <c r="G120" s="604"/>
      <c r="H120" s="606"/>
      <c r="I120" s="608"/>
      <c r="J120" s="610"/>
      <c r="K120" s="611"/>
      <c r="L120" s="612"/>
      <c r="M120" s="626"/>
      <c r="N120" s="623"/>
      <c r="O120" s="759"/>
      <c r="P120" s="751"/>
      <c r="Q120" s="595"/>
      <c r="R120" s="595"/>
      <c r="S120" s="598"/>
    </row>
    <row r="121" spans="1:19" s="134" customFormat="1" x14ac:dyDescent="0.25">
      <c r="A121" s="584" t="s">
        <v>188</v>
      </c>
      <c r="B121" s="585"/>
      <c r="C121" s="132">
        <f>+C122+C123+C124+C125+C126+C127+C131+C132+C133</f>
        <v>128482</v>
      </c>
      <c r="D121" s="132">
        <f t="shared" ref="D121:P121" si="0">+D122+D123+D124+D125+D126+D127+D131+D132+D133</f>
        <v>127378</v>
      </c>
      <c r="E121" s="26">
        <f t="shared" si="0"/>
        <v>127378</v>
      </c>
      <c r="F121" s="457">
        <f t="shared" si="0"/>
        <v>0</v>
      </c>
      <c r="G121" s="458">
        <f t="shared" si="0"/>
        <v>1104</v>
      </c>
      <c r="H121" s="26">
        <f t="shared" si="0"/>
        <v>39430</v>
      </c>
      <c r="I121" s="26">
        <f t="shared" si="0"/>
        <v>46787</v>
      </c>
      <c r="J121" s="26">
        <f t="shared" si="0"/>
        <v>42265</v>
      </c>
      <c r="K121" s="26">
        <f t="shared" si="0"/>
        <v>0</v>
      </c>
      <c r="L121" s="26">
        <f t="shared" si="0"/>
        <v>0</v>
      </c>
      <c r="M121" s="459">
        <f t="shared" si="0"/>
        <v>0</v>
      </c>
      <c r="N121" s="26">
        <f t="shared" si="0"/>
        <v>0</v>
      </c>
      <c r="O121" s="26">
        <f t="shared" si="0"/>
        <v>0</v>
      </c>
      <c r="P121" s="26">
        <f t="shared" si="0"/>
        <v>472</v>
      </c>
      <c r="Q121" s="457">
        <f>+Q122+Q123+Q124+Q125+Q126+Q127+Q131+Q132+Q133</f>
        <v>0</v>
      </c>
      <c r="R121" s="132">
        <v>0</v>
      </c>
      <c r="S121" s="133">
        <f>SUM(S122:S126,S127,S131:S133)</f>
        <v>320353830</v>
      </c>
    </row>
    <row r="122" spans="1:19" x14ac:dyDescent="0.2">
      <c r="A122" s="135" t="s">
        <v>189</v>
      </c>
      <c r="B122" s="136" t="s">
        <v>190</v>
      </c>
      <c r="C122" s="137">
        <f>[8]B!C300</f>
        <v>49112</v>
      </c>
      <c r="D122" s="137">
        <f>[8]B!D300</f>
        <v>48465</v>
      </c>
      <c r="E122" s="137">
        <f>[8]B!E300</f>
        <v>48465</v>
      </c>
      <c r="F122" s="460">
        <f>[8]B!F300</f>
        <v>0</v>
      </c>
      <c r="G122" s="461">
        <f>[8]B!G300</f>
        <v>647</v>
      </c>
      <c r="H122" s="137">
        <f>[8]B!AA300</f>
        <v>19486</v>
      </c>
      <c r="I122" s="137">
        <f>[8]B!AB300</f>
        <v>10111</v>
      </c>
      <c r="J122" s="137">
        <f>[8]B!AC300</f>
        <v>19515</v>
      </c>
      <c r="K122" s="137">
        <f>[8]B!AD300</f>
        <v>0</v>
      </c>
      <c r="L122" s="137">
        <f>[8]B!AE300</f>
        <v>0</v>
      </c>
      <c r="M122" s="461">
        <f>[8]B!AF300</f>
        <v>0</v>
      </c>
      <c r="N122" s="137">
        <f>[8]B!AG300</f>
        <v>0</v>
      </c>
      <c r="O122" s="137">
        <f>[8]B!AH300</f>
        <v>0</v>
      </c>
      <c r="P122" s="137">
        <f>[8]B!AI300</f>
        <v>1</v>
      </c>
      <c r="Q122" s="460">
        <f>[8]B!AJ300</f>
        <v>0</v>
      </c>
      <c r="R122" s="138"/>
      <c r="S122" s="139">
        <f>[8]B!$AL$300</f>
        <v>100607520</v>
      </c>
    </row>
    <row r="123" spans="1:19" x14ac:dyDescent="0.2">
      <c r="A123" s="140" t="s">
        <v>191</v>
      </c>
      <c r="B123" s="568" t="s">
        <v>192</v>
      </c>
      <c r="C123" s="142">
        <f>[8]B!C381</f>
        <v>59098</v>
      </c>
      <c r="D123" s="142">
        <f>[8]B!D381</f>
        <v>58750</v>
      </c>
      <c r="E123" s="142">
        <f>[8]B!E381</f>
        <v>58750</v>
      </c>
      <c r="F123" s="462">
        <f>[8]B!F381</f>
        <v>0</v>
      </c>
      <c r="G123" s="463">
        <f>[8]B!G381</f>
        <v>348</v>
      </c>
      <c r="H123" s="142">
        <f>[8]B!AA381</f>
        <v>16788</v>
      </c>
      <c r="I123" s="142">
        <f>[8]B!AB381</f>
        <v>23305</v>
      </c>
      <c r="J123" s="142">
        <f>[8]B!AC381</f>
        <v>19005</v>
      </c>
      <c r="K123" s="142">
        <f>[8]B!AD381</f>
        <v>0</v>
      </c>
      <c r="L123" s="142">
        <f>[8]B!AE381</f>
        <v>0</v>
      </c>
      <c r="M123" s="463">
        <f>[8]B!AF381</f>
        <v>0</v>
      </c>
      <c r="N123" s="142">
        <f>[8]B!AG381</f>
        <v>0</v>
      </c>
      <c r="O123" s="142">
        <f>[8]B!AH381</f>
        <v>0</v>
      </c>
      <c r="P123" s="142">
        <f>[8]B!AI381</f>
        <v>74</v>
      </c>
      <c r="Q123" s="462">
        <f>[8]B!AJ381</f>
        <v>0</v>
      </c>
      <c r="R123" s="143"/>
      <c r="S123" s="144">
        <f>[8]B!$AL$381</f>
        <v>101450450</v>
      </c>
    </row>
    <row r="124" spans="1:19" x14ac:dyDescent="0.2">
      <c r="A124" s="140" t="s">
        <v>193</v>
      </c>
      <c r="B124" s="568" t="s">
        <v>194</v>
      </c>
      <c r="C124" s="142">
        <f>[8]B!C427</f>
        <v>3935</v>
      </c>
      <c r="D124" s="142">
        <f>[8]B!D427</f>
        <v>3918</v>
      </c>
      <c r="E124" s="142">
        <f>[8]B!E427</f>
        <v>3918</v>
      </c>
      <c r="F124" s="462">
        <f>[8]B!F427</f>
        <v>0</v>
      </c>
      <c r="G124" s="463">
        <f>[8]B!G427</f>
        <v>17</v>
      </c>
      <c r="H124" s="142">
        <f>[8]B!AA427</f>
        <v>298</v>
      </c>
      <c r="I124" s="142">
        <f>[8]B!AB427</f>
        <v>3546</v>
      </c>
      <c r="J124" s="142">
        <f>[8]B!AC427</f>
        <v>91</v>
      </c>
      <c r="K124" s="142">
        <f>[8]B!AD427</f>
        <v>0</v>
      </c>
      <c r="L124" s="142">
        <f>[8]B!AE427</f>
        <v>0</v>
      </c>
      <c r="M124" s="463">
        <f>[8]B!AF427</f>
        <v>0</v>
      </c>
      <c r="N124" s="142">
        <f>[8]B!AG427</f>
        <v>0</v>
      </c>
      <c r="O124" s="142">
        <f>[8]B!AH427</f>
        <v>0</v>
      </c>
      <c r="P124" s="142">
        <f>[8]B!AI427</f>
        <v>40</v>
      </c>
      <c r="Q124" s="462">
        <f>[8]B!AJ427</f>
        <v>0</v>
      </c>
      <c r="R124" s="143"/>
      <c r="S124" s="144">
        <f>[8]B!$AL$427</f>
        <v>20626880</v>
      </c>
    </row>
    <row r="125" spans="1:19" x14ac:dyDescent="0.2">
      <c r="A125" s="140" t="s">
        <v>195</v>
      </c>
      <c r="B125" s="568" t="s">
        <v>196</v>
      </c>
      <c r="C125" s="142">
        <f>[8]B!C442</f>
        <v>0</v>
      </c>
      <c r="D125" s="142">
        <f>[8]B!D442</f>
        <v>0</v>
      </c>
      <c r="E125" s="142">
        <f>[8]B!E442</f>
        <v>0</v>
      </c>
      <c r="F125" s="462">
        <f>[8]B!F442</f>
        <v>0</v>
      </c>
      <c r="G125" s="463">
        <f>[8]B!G442</f>
        <v>0</v>
      </c>
      <c r="H125" s="142">
        <f>[8]B!AA442</f>
        <v>0</v>
      </c>
      <c r="I125" s="142">
        <f>[8]B!AB442</f>
        <v>0</v>
      </c>
      <c r="J125" s="142">
        <f>[8]B!AC442</f>
        <v>0</v>
      </c>
      <c r="K125" s="142">
        <f>[8]B!AD442</f>
        <v>0</v>
      </c>
      <c r="L125" s="142">
        <f>[8]B!AE442</f>
        <v>0</v>
      </c>
      <c r="M125" s="463">
        <f>[8]B!AF442</f>
        <v>0</v>
      </c>
      <c r="N125" s="142">
        <f>[8]B!AG442</f>
        <v>0</v>
      </c>
      <c r="O125" s="142">
        <f>[8]B!AH442</f>
        <v>0</v>
      </c>
      <c r="P125" s="142">
        <f>[8]B!AI442</f>
        <v>3</v>
      </c>
      <c r="Q125" s="462">
        <f>[8]B!AJ442</f>
        <v>0</v>
      </c>
      <c r="R125" s="145"/>
      <c r="S125" s="142">
        <f>[8]B!AL442</f>
        <v>0</v>
      </c>
    </row>
    <row r="126" spans="1:19" x14ac:dyDescent="0.2">
      <c r="A126" s="146" t="s">
        <v>197</v>
      </c>
      <c r="B126" s="147" t="s">
        <v>198</v>
      </c>
      <c r="C126" s="148">
        <f>[8]B!C522</f>
        <v>3978</v>
      </c>
      <c r="D126" s="148">
        <f>[8]B!D522</f>
        <v>3943</v>
      </c>
      <c r="E126" s="148">
        <f>[8]B!E522</f>
        <v>3943</v>
      </c>
      <c r="F126" s="464">
        <f>[8]B!F522</f>
        <v>0</v>
      </c>
      <c r="G126" s="465">
        <f>[8]B!G522</f>
        <v>35</v>
      </c>
      <c r="H126" s="148">
        <f>[8]B!AA522</f>
        <v>1399</v>
      </c>
      <c r="I126" s="148">
        <f>[8]B!AB522</f>
        <v>1178</v>
      </c>
      <c r="J126" s="148">
        <f>[8]B!AC522</f>
        <v>1401</v>
      </c>
      <c r="K126" s="148">
        <f>[8]B!AD522</f>
        <v>0</v>
      </c>
      <c r="L126" s="148">
        <f>[8]B!AE522</f>
        <v>0</v>
      </c>
      <c r="M126" s="465">
        <f>[8]B!AF522</f>
        <v>0</v>
      </c>
      <c r="N126" s="148">
        <f>[8]B!AG522</f>
        <v>0</v>
      </c>
      <c r="O126" s="148">
        <f>[8]B!AH522</f>
        <v>0</v>
      </c>
      <c r="P126" s="148">
        <f>[8]B!AI522</f>
        <v>280</v>
      </c>
      <c r="Q126" s="464">
        <f>[8]B!AJ522</f>
        <v>0</v>
      </c>
      <c r="R126" s="149"/>
      <c r="S126" s="145">
        <f>[8]B!$AL$522</f>
        <v>23884280</v>
      </c>
    </row>
    <row r="127" spans="1:19" x14ac:dyDescent="0.2">
      <c r="A127" s="586" t="s">
        <v>199</v>
      </c>
      <c r="B127" s="4" t="s">
        <v>200</v>
      </c>
      <c r="C127" s="150">
        <f>SUM(C128:C130)</f>
        <v>8939</v>
      </c>
      <c r="D127" s="151">
        <f>SUM(D128:D130)</f>
        <v>8892</v>
      </c>
      <c r="E127" s="151">
        <f t="shared" ref="E127:P127" si="1">SUM(E128:E130)</f>
        <v>8892</v>
      </c>
      <c r="F127" s="466">
        <f t="shared" si="1"/>
        <v>0</v>
      </c>
      <c r="G127" s="154">
        <f t="shared" si="1"/>
        <v>47</v>
      </c>
      <c r="H127" s="151">
        <f t="shared" si="1"/>
        <v>1121</v>
      </c>
      <c r="I127" s="151">
        <f t="shared" si="1"/>
        <v>6481</v>
      </c>
      <c r="J127" s="151">
        <f t="shared" si="1"/>
        <v>1337</v>
      </c>
      <c r="K127" s="151">
        <f t="shared" si="1"/>
        <v>0</v>
      </c>
      <c r="L127" s="151">
        <f t="shared" si="1"/>
        <v>0</v>
      </c>
      <c r="M127" s="467">
        <f t="shared" si="1"/>
        <v>0</v>
      </c>
      <c r="N127" s="151">
        <f t="shared" si="1"/>
        <v>0</v>
      </c>
      <c r="O127" s="151">
        <f t="shared" si="1"/>
        <v>0</v>
      </c>
      <c r="P127" s="151">
        <f t="shared" si="1"/>
        <v>55</v>
      </c>
      <c r="Q127" s="155">
        <f>SUM(Q128:Q130)</f>
        <v>0</v>
      </c>
      <c r="R127" s="156">
        <v>0</v>
      </c>
      <c r="S127" s="157">
        <f>SUM(S128:S130)</f>
        <v>67490920</v>
      </c>
    </row>
    <row r="128" spans="1:19" x14ac:dyDescent="0.2">
      <c r="A128" s="586"/>
      <c r="B128" s="158" t="s">
        <v>201</v>
      </c>
      <c r="C128" s="137">
        <f>[8]B!C582</f>
        <v>4268</v>
      </c>
      <c r="D128" s="137">
        <f>[8]B!D582</f>
        <v>4223</v>
      </c>
      <c r="E128" s="137">
        <f>[8]B!E582</f>
        <v>4223</v>
      </c>
      <c r="F128" s="460">
        <f>[8]B!F582</f>
        <v>0</v>
      </c>
      <c r="G128" s="461">
        <f>[8]B!G582</f>
        <v>45</v>
      </c>
      <c r="H128" s="137">
        <f>[8]B!AA582</f>
        <v>867</v>
      </c>
      <c r="I128" s="137">
        <f>[8]B!AB582</f>
        <v>3016</v>
      </c>
      <c r="J128" s="137">
        <f>[8]B!AC582</f>
        <v>385</v>
      </c>
      <c r="K128" s="137">
        <f>[8]B!AD582</f>
        <v>0</v>
      </c>
      <c r="L128" s="137">
        <f>[8]B!AE582</f>
        <v>0</v>
      </c>
      <c r="M128" s="461">
        <f>[8]B!AF582</f>
        <v>0</v>
      </c>
      <c r="N128" s="137">
        <f>[8]B!AG582</f>
        <v>0</v>
      </c>
      <c r="O128" s="137">
        <f>[8]B!AH582</f>
        <v>0</v>
      </c>
      <c r="P128" s="137">
        <f>[8]B!AI582</f>
        <v>6</v>
      </c>
      <c r="Q128" s="460">
        <f>[8]B!AJ582</f>
        <v>0</v>
      </c>
      <c r="R128" s="138"/>
      <c r="S128" s="139">
        <f>[8]B!$AL$582</f>
        <v>16368410</v>
      </c>
    </row>
    <row r="129" spans="1:19" x14ac:dyDescent="0.2">
      <c r="A129" s="586"/>
      <c r="B129" s="547" t="s">
        <v>202</v>
      </c>
      <c r="C129" s="142">
        <f>[8]B!C602</f>
        <v>35</v>
      </c>
      <c r="D129" s="142">
        <f>[8]B!D602</f>
        <v>35</v>
      </c>
      <c r="E129" s="142">
        <f>[8]B!E602</f>
        <v>35</v>
      </c>
      <c r="F129" s="462">
        <f>[8]B!F602</f>
        <v>0</v>
      </c>
      <c r="G129" s="463">
        <f>[8]B!G602</f>
        <v>0</v>
      </c>
      <c r="H129" s="142">
        <f>[8]B!AA602</f>
        <v>1</v>
      </c>
      <c r="I129" s="142">
        <f>[8]B!AB602</f>
        <v>32</v>
      </c>
      <c r="J129" s="142">
        <f>[8]B!AC602</f>
        <v>2</v>
      </c>
      <c r="K129" s="142">
        <f>[8]B!AD602</f>
        <v>0</v>
      </c>
      <c r="L129" s="142">
        <f>[8]B!AE602</f>
        <v>0</v>
      </c>
      <c r="M129" s="463">
        <f>[8]B!AF602</f>
        <v>0</v>
      </c>
      <c r="N129" s="142">
        <f>[8]B!AG602</f>
        <v>0</v>
      </c>
      <c r="O129" s="142">
        <f>[8]B!AH602</f>
        <v>0</v>
      </c>
      <c r="P129" s="142">
        <f>[8]B!AI602</f>
        <v>0</v>
      </c>
      <c r="Q129" s="462">
        <f>[8]B!AJ602</f>
        <v>0</v>
      </c>
      <c r="R129" s="143"/>
      <c r="S129" s="144">
        <f>[8]B!$AL$602</f>
        <v>116620</v>
      </c>
    </row>
    <row r="130" spans="1:19" x14ac:dyDescent="0.2">
      <c r="A130" s="587"/>
      <c r="B130" s="161" t="s">
        <v>203</v>
      </c>
      <c r="C130" s="162">
        <f>[8]B!C650</f>
        <v>4636</v>
      </c>
      <c r="D130" s="162">
        <f>[8]B!D650</f>
        <v>4634</v>
      </c>
      <c r="E130" s="162">
        <f>[8]B!E650</f>
        <v>4634</v>
      </c>
      <c r="F130" s="468">
        <f>[8]B!F650</f>
        <v>0</v>
      </c>
      <c r="G130" s="469">
        <f>[8]B!G650</f>
        <v>2</v>
      </c>
      <c r="H130" s="162">
        <f>[8]B!AA650</f>
        <v>253</v>
      </c>
      <c r="I130" s="162">
        <f>[8]B!AB650</f>
        <v>3433</v>
      </c>
      <c r="J130" s="162">
        <f>[8]B!AC650</f>
        <v>950</v>
      </c>
      <c r="K130" s="162">
        <f>[8]B!AD650</f>
        <v>0</v>
      </c>
      <c r="L130" s="162">
        <f>[8]B!AE650</f>
        <v>0</v>
      </c>
      <c r="M130" s="469">
        <f>[8]B!AF650</f>
        <v>0</v>
      </c>
      <c r="N130" s="162">
        <f>[8]B!AG650</f>
        <v>0</v>
      </c>
      <c r="O130" s="162">
        <f>[8]B!AH650</f>
        <v>0</v>
      </c>
      <c r="P130" s="162">
        <f>[8]B!AI650</f>
        <v>49</v>
      </c>
      <c r="Q130" s="468">
        <f>[8]B!AJ650</f>
        <v>0</v>
      </c>
      <c r="R130" s="163"/>
      <c r="S130" s="470">
        <f>[8]B!$AL$650</f>
        <v>51005890</v>
      </c>
    </row>
    <row r="131" spans="1:19" x14ac:dyDescent="0.2">
      <c r="A131" s="135" t="s">
        <v>204</v>
      </c>
      <c r="B131" s="136" t="s">
        <v>205</v>
      </c>
      <c r="C131" s="137">
        <f>[8]B!C660</f>
        <v>72</v>
      </c>
      <c r="D131" s="137">
        <f>[8]B!D660</f>
        <v>69</v>
      </c>
      <c r="E131" s="137">
        <f>[8]B!E660</f>
        <v>69</v>
      </c>
      <c r="F131" s="460">
        <f>[8]B!F660</f>
        <v>0</v>
      </c>
      <c r="G131" s="461">
        <f>[8]B!G660</f>
        <v>3</v>
      </c>
      <c r="H131" s="137">
        <f>[8]B!AA660</f>
        <v>0</v>
      </c>
      <c r="I131" s="137">
        <f>[8]B!AB660</f>
        <v>5</v>
      </c>
      <c r="J131" s="137">
        <f>[8]B!AC660</f>
        <v>67</v>
      </c>
      <c r="K131" s="137">
        <f>[8]B!AD660</f>
        <v>0</v>
      </c>
      <c r="L131" s="137">
        <f>[8]B!AE660</f>
        <v>0</v>
      </c>
      <c r="M131" s="461">
        <f>[8]B!AF660</f>
        <v>0</v>
      </c>
      <c r="N131" s="137">
        <f>[8]B!AG660</f>
        <v>0</v>
      </c>
      <c r="O131" s="137">
        <f>[8]B!AH660</f>
        <v>0</v>
      </c>
      <c r="P131" s="137">
        <f>[8]B!AI660</f>
        <v>0</v>
      </c>
      <c r="Q131" s="460">
        <f>[8]B!AJ660</f>
        <v>0</v>
      </c>
      <c r="R131" s="138"/>
      <c r="S131" s="159">
        <f>[8]B!$AL$660</f>
        <v>204870</v>
      </c>
    </row>
    <row r="132" spans="1:19" s="166" customFormat="1" x14ac:dyDescent="0.2">
      <c r="A132" s="140" t="s">
        <v>206</v>
      </c>
      <c r="B132" s="549" t="s">
        <v>207</v>
      </c>
      <c r="C132" s="142">
        <f>[8]B!C721</f>
        <v>135</v>
      </c>
      <c r="D132" s="142">
        <f>[8]B!D721</f>
        <v>135</v>
      </c>
      <c r="E132" s="142">
        <f>[8]B!E721</f>
        <v>135</v>
      </c>
      <c r="F132" s="462">
        <f>[8]B!F721</f>
        <v>0</v>
      </c>
      <c r="G132" s="463">
        <f>[8]B!G721</f>
        <v>0</v>
      </c>
      <c r="H132" s="142">
        <f>[8]B!AA721</f>
        <v>37</v>
      </c>
      <c r="I132" s="142">
        <f>[8]B!AB721</f>
        <v>50</v>
      </c>
      <c r="J132" s="142">
        <f>[8]B!AC721</f>
        <v>48</v>
      </c>
      <c r="K132" s="142">
        <f>[8]B!AD721</f>
        <v>0</v>
      </c>
      <c r="L132" s="142">
        <f>[8]B!AE721</f>
        <v>0</v>
      </c>
      <c r="M132" s="463">
        <f>[8]B!AF721</f>
        <v>0</v>
      </c>
      <c r="N132" s="142">
        <f>[8]B!AG721</f>
        <v>0</v>
      </c>
      <c r="O132" s="142">
        <f>[8]B!AH721</f>
        <v>0</v>
      </c>
      <c r="P132" s="142">
        <f>[8]B!AI721</f>
        <v>16</v>
      </c>
      <c r="Q132" s="462">
        <f>[8]B!AJ721</f>
        <v>0</v>
      </c>
      <c r="R132" s="143"/>
      <c r="S132" s="165">
        <f>[8]B!$AL$721</f>
        <v>261570</v>
      </c>
    </row>
    <row r="133" spans="1:19" x14ac:dyDescent="0.2">
      <c r="A133" s="140" t="s">
        <v>208</v>
      </c>
      <c r="B133" s="549" t="s">
        <v>209</v>
      </c>
      <c r="C133" s="148">
        <f>[8]B!C764</f>
        <v>3213</v>
      </c>
      <c r="D133" s="148">
        <f>[8]B!D764</f>
        <v>3206</v>
      </c>
      <c r="E133" s="148">
        <f>[8]B!E764</f>
        <v>3206</v>
      </c>
      <c r="F133" s="464">
        <f>[8]B!F764</f>
        <v>0</v>
      </c>
      <c r="G133" s="465">
        <f>[8]B!G764</f>
        <v>7</v>
      </c>
      <c r="H133" s="148">
        <f>[8]B!AA764</f>
        <v>301</v>
      </c>
      <c r="I133" s="148">
        <f>[8]B!AB764</f>
        <v>2111</v>
      </c>
      <c r="J133" s="148">
        <f>[8]B!AC764</f>
        <v>801</v>
      </c>
      <c r="K133" s="148">
        <f>[8]B!AD764</f>
        <v>0</v>
      </c>
      <c r="L133" s="148">
        <f>[8]B!AE764</f>
        <v>0</v>
      </c>
      <c r="M133" s="465">
        <f>[8]B!AF764</f>
        <v>0</v>
      </c>
      <c r="N133" s="148">
        <f>[8]B!AG764</f>
        <v>0</v>
      </c>
      <c r="O133" s="148">
        <f>[8]B!AH764</f>
        <v>0</v>
      </c>
      <c r="P133" s="148">
        <f>[8]B!AI764</f>
        <v>3</v>
      </c>
      <c r="Q133" s="464">
        <f>[8]B!AJ764</f>
        <v>0</v>
      </c>
      <c r="R133" s="149"/>
      <c r="S133" s="144">
        <f>[8]B!$AL$764</f>
        <v>5827340</v>
      </c>
    </row>
    <row r="134" spans="1:19" s="3" customFormat="1" x14ac:dyDescent="0.2">
      <c r="A134" s="584" t="s">
        <v>210</v>
      </c>
      <c r="B134" s="585"/>
      <c r="C134" s="167">
        <f t="shared" ref="C134:P134" si="2">+C135+C136+C137+C138+C142+C143</f>
        <v>6033</v>
      </c>
      <c r="D134" s="168">
        <f t="shared" si="2"/>
        <v>5987</v>
      </c>
      <c r="E134" s="151">
        <f t="shared" si="2"/>
        <v>5982</v>
      </c>
      <c r="F134" s="466">
        <f t="shared" si="2"/>
        <v>5</v>
      </c>
      <c r="G134" s="154">
        <f t="shared" si="2"/>
        <v>46</v>
      </c>
      <c r="H134" s="151">
        <f t="shared" si="2"/>
        <v>781</v>
      </c>
      <c r="I134" s="151">
        <f t="shared" si="2"/>
        <v>2375</v>
      </c>
      <c r="J134" s="151">
        <f t="shared" si="2"/>
        <v>2877</v>
      </c>
      <c r="K134" s="151">
        <f t="shared" si="2"/>
        <v>5</v>
      </c>
      <c r="L134" s="151">
        <f t="shared" si="2"/>
        <v>2</v>
      </c>
      <c r="M134" s="467">
        <f t="shared" si="2"/>
        <v>0</v>
      </c>
      <c r="N134" s="151">
        <f t="shared" si="2"/>
        <v>0</v>
      </c>
      <c r="O134" s="172">
        <f t="shared" si="2"/>
        <v>0</v>
      </c>
      <c r="P134" s="172">
        <f t="shared" si="2"/>
        <v>1260</v>
      </c>
      <c r="Q134" s="471">
        <f>+Q135+Q136+Q137+Q138+Q142+Q143</f>
        <v>0</v>
      </c>
      <c r="R134" s="173">
        <f>+R135+R136+R137</f>
        <v>0</v>
      </c>
      <c r="S134" s="157">
        <f>+S135+S136+S137+S138+S142</f>
        <v>175108180</v>
      </c>
    </row>
    <row r="135" spans="1:19" x14ac:dyDescent="0.2">
      <c r="A135" s="135" t="s">
        <v>211</v>
      </c>
      <c r="B135" s="174" t="s">
        <v>212</v>
      </c>
      <c r="C135" s="137">
        <f>[8]B!C824</f>
        <v>2911</v>
      </c>
      <c r="D135" s="137">
        <f>[8]B!D824</f>
        <v>2884</v>
      </c>
      <c r="E135" s="137">
        <f>[8]B!E824</f>
        <v>2883</v>
      </c>
      <c r="F135" s="460">
        <f>[8]B!F824</f>
        <v>1</v>
      </c>
      <c r="G135" s="461">
        <f>[8]B!G824</f>
        <v>27</v>
      </c>
      <c r="H135" s="175">
        <f>[8]B!AA824</f>
        <v>352</v>
      </c>
      <c r="I135" s="175">
        <f>[8]B!AB824</f>
        <v>1173</v>
      </c>
      <c r="J135" s="175">
        <f>[8]B!AC824</f>
        <v>1386</v>
      </c>
      <c r="K135" s="175">
        <f>[8]B!AD824</f>
        <v>5</v>
      </c>
      <c r="L135" s="175">
        <f>[8]B!AE824</f>
        <v>2</v>
      </c>
      <c r="M135" s="472">
        <f>[8]B!AF824</f>
        <v>0</v>
      </c>
      <c r="N135" s="175">
        <f>[8]B!AG824</f>
        <v>0</v>
      </c>
      <c r="O135" s="175">
        <f>[8]B!AH824</f>
        <v>0</v>
      </c>
      <c r="P135" s="175">
        <f>[8]B!AI824</f>
        <v>0</v>
      </c>
      <c r="Q135" s="473">
        <f>[8]B!AJ824</f>
        <v>0</v>
      </c>
      <c r="R135" s="176"/>
      <c r="S135" s="139">
        <f>[8]B!$AL$824</f>
        <v>31236200</v>
      </c>
    </row>
    <row r="136" spans="1:19" x14ac:dyDescent="0.2">
      <c r="A136" s="146" t="s">
        <v>213</v>
      </c>
      <c r="B136" s="177" t="s">
        <v>214</v>
      </c>
      <c r="C136" s="142">
        <f>[8]B!C847</f>
        <v>1</v>
      </c>
      <c r="D136" s="142">
        <f>[8]B!D847</f>
        <v>1</v>
      </c>
      <c r="E136" s="142">
        <f>[8]B!E847</f>
        <v>1</v>
      </c>
      <c r="F136" s="462">
        <f>[8]B!F847</f>
        <v>0</v>
      </c>
      <c r="G136" s="463">
        <f>[8]B!G847</f>
        <v>0</v>
      </c>
      <c r="H136" s="178">
        <f>[8]B!AA847</f>
        <v>0</v>
      </c>
      <c r="I136" s="178">
        <f>[8]B!AB847</f>
        <v>0</v>
      </c>
      <c r="J136" s="178">
        <f>[8]B!AC847</f>
        <v>1</v>
      </c>
      <c r="K136" s="178">
        <f>[8]B!AD847</f>
        <v>0</v>
      </c>
      <c r="L136" s="178">
        <f>[8]B!AE847</f>
        <v>0</v>
      </c>
      <c r="M136" s="474">
        <f>[8]B!AF847</f>
        <v>0</v>
      </c>
      <c r="N136" s="178">
        <f>[8]B!AG847</f>
        <v>0</v>
      </c>
      <c r="O136" s="178">
        <f>[8]B!AH847</f>
        <v>0</v>
      </c>
      <c r="P136" s="178">
        <f>[8]B!AI847</f>
        <v>0</v>
      </c>
      <c r="Q136" s="475">
        <f>[8]B!AJ847</f>
        <v>0</v>
      </c>
      <c r="R136" s="179"/>
      <c r="S136" s="144">
        <f>[8]B!$AL$847</f>
        <v>13910</v>
      </c>
    </row>
    <row r="137" spans="1:19" x14ac:dyDescent="0.2">
      <c r="A137" s="554" t="s">
        <v>215</v>
      </c>
      <c r="B137" s="181" t="s">
        <v>216</v>
      </c>
      <c r="C137" s="148">
        <f>[8]B!C877</f>
        <v>1945</v>
      </c>
      <c r="D137" s="148">
        <f>[8]B!D877</f>
        <v>1926</v>
      </c>
      <c r="E137" s="148">
        <f>[8]B!E877</f>
        <v>1926</v>
      </c>
      <c r="F137" s="464">
        <f>[8]B!F877</f>
        <v>0</v>
      </c>
      <c r="G137" s="465">
        <f>[8]B!G877</f>
        <v>19</v>
      </c>
      <c r="H137" s="182">
        <f>[8]B!AA877</f>
        <v>223</v>
      </c>
      <c r="I137" s="182">
        <f>[8]B!AB877</f>
        <v>370</v>
      </c>
      <c r="J137" s="182">
        <f>[8]B!AC877</f>
        <v>1352</v>
      </c>
      <c r="K137" s="182">
        <f>[8]B!AD877</f>
        <v>0</v>
      </c>
      <c r="L137" s="182">
        <f>[8]B!AE877</f>
        <v>0</v>
      </c>
      <c r="M137" s="476">
        <f>[8]B!AF877</f>
        <v>0</v>
      </c>
      <c r="N137" s="182">
        <f>[8]B!AG877</f>
        <v>0</v>
      </c>
      <c r="O137" s="182">
        <f>[8]B!AH877</f>
        <v>0</v>
      </c>
      <c r="P137" s="182">
        <f>[8]B!AI877</f>
        <v>1175</v>
      </c>
      <c r="Q137" s="477">
        <f>[8]B!AJ877</f>
        <v>0</v>
      </c>
      <c r="R137" s="183"/>
      <c r="S137" s="470">
        <f>[8]B!$AL$877</f>
        <v>117959550</v>
      </c>
    </row>
    <row r="138" spans="1:19" x14ac:dyDescent="0.2">
      <c r="A138" s="588" t="s">
        <v>193</v>
      </c>
      <c r="B138" s="174" t="s">
        <v>217</v>
      </c>
      <c r="C138" s="184">
        <f>SUM(C139:C141)</f>
        <v>1173</v>
      </c>
      <c r="D138" s="43">
        <f>SUM(D139:D141)</f>
        <v>1173</v>
      </c>
      <c r="E138" s="43">
        <f t="shared" ref="E138:P138" si="3">SUM(E139:E141)</f>
        <v>1169</v>
      </c>
      <c r="F138" s="30">
        <f t="shared" si="3"/>
        <v>4</v>
      </c>
      <c r="G138" s="187">
        <f t="shared" si="3"/>
        <v>0</v>
      </c>
      <c r="H138" s="478">
        <f t="shared" si="3"/>
        <v>206</v>
      </c>
      <c r="I138" s="478">
        <f t="shared" si="3"/>
        <v>829</v>
      </c>
      <c r="J138" s="478">
        <f t="shared" si="3"/>
        <v>138</v>
      </c>
      <c r="K138" s="478">
        <f t="shared" si="3"/>
        <v>0</v>
      </c>
      <c r="L138" s="478">
        <f t="shared" si="3"/>
        <v>0</v>
      </c>
      <c r="M138" s="479">
        <f t="shared" si="3"/>
        <v>0</v>
      </c>
      <c r="N138" s="478">
        <f>SUM(N139:N141)</f>
        <v>0</v>
      </c>
      <c r="O138" s="193">
        <f t="shared" si="3"/>
        <v>0</v>
      </c>
      <c r="P138" s="193">
        <f t="shared" si="3"/>
        <v>67</v>
      </c>
      <c r="Q138" s="480">
        <f>SUM(Q139:Q141)</f>
        <v>0</v>
      </c>
      <c r="R138" s="194">
        <f>SUM(R139:R142)</f>
        <v>0</v>
      </c>
      <c r="S138" s="481">
        <f>SUM(S139:S141)</f>
        <v>25898520</v>
      </c>
    </row>
    <row r="139" spans="1:19" x14ac:dyDescent="0.2">
      <c r="A139" s="588"/>
      <c r="B139" s="195" t="s">
        <v>218</v>
      </c>
      <c r="C139" s="137">
        <f>[8]B!C902-[8]B!C879-[8]B!C880</f>
        <v>1135</v>
      </c>
      <c r="D139" s="137">
        <f>[8]B!D902-[8]B!D879-[8]B!D880</f>
        <v>1135</v>
      </c>
      <c r="E139" s="137">
        <f>[8]B!E902-[8]B!E879-[8]B!E880</f>
        <v>1132</v>
      </c>
      <c r="F139" s="460">
        <f>[8]B!F902-[8]B!F879-[8]B!F880</f>
        <v>3</v>
      </c>
      <c r="G139" s="461">
        <f>[8]B!G902-[8]B!G879-[8]B!G880</f>
        <v>0</v>
      </c>
      <c r="H139" s="175">
        <f>[8]B!AA902-[8]B!AA879-[8]B!AA880</f>
        <v>194</v>
      </c>
      <c r="I139" s="175">
        <f>[8]B!AB902-[8]B!AB879-[8]B!AB880</f>
        <v>809</v>
      </c>
      <c r="J139" s="175">
        <f>[8]B!AC902-[8]B!AC879-[8]B!AC880</f>
        <v>132</v>
      </c>
      <c r="K139" s="175">
        <f>[8]B!AD902-[8]B!AD879-[8]B!AD880</f>
        <v>0</v>
      </c>
      <c r="L139" s="175">
        <f>[8]B!AE902-[8]B!AE879-[8]B!AE880</f>
        <v>0</v>
      </c>
      <c r="M139" s="472">
        <f>[8]B!AF902-[8]B!AF879-[8]B!AF880</f>
        <v>0</v>
      </c>
      <c r="N139" s="175">
        <f>[8]B!AG902-[8]B!AG879-[8]B!AG880</f>
        <v>0</v>
      </c>
      <c r="O139" s="175">
        <f>[8]B!AH902-[8]B!AH879-[8]B!AH880</f>
        <v>0</v>
      </c>
      <c r="P139" s="175">
        <f>[8]B!AI902-[8]B!AI879-[8]B!AI880</f>
        <v>49</v>
      </c>
      <c r="Q139" s="473">
        <f>[8]B!AJ902-[8]B!AJ879-[8]B!AJ880</f>
        <v>0</v>
      </c>
      <c r="R139" s="176"/>
      <c r="S139" s="139">
        <f>[8]B!$AL$902-[8]B!$AL$879-[8]B!$AL$880</f>
        <v>25020140</v>
      </c>
    </row>
    <row r="140" spans="1:19" x14ac:dyDescent="0.2">
      <c r="A140" s="588"/>
      <c r="B140" s="195" t="s">
        <v>219</v>
      </c>
      <c r="C140" s="142">
        <f>[8]B!C879</f>
        <v>0</v>
      </c>
      <c r="D140" s="142">
        <f>[8]B!D879</f>
        <v>0</v>
      </c>
      <c r="E140" s="142">
        <f>[8]B!E879</f>
        <v>0</v>
      </c>
      <c r="F140" s="462">
        <f>[8]B!F879</f>
        <v>0</v>
      </c>
      <c r="G140" s="463">
        <f>[8]B!G879</f>
        <v>0</v>
      </c>
      <c r="H140" s="178">
        <f>[8]B!AA879</f>
        <v>0</v>
      </c>
      <c r="I140" s="178">
        <f>[8]B!AB879</f>
        <v>0</v>
      </c>
      <c r="J140" s="178">
        <f>[8]B!AC879</f>
        <v>0</v>
      </c>
      <c r="K140" s="178">
        <f>[8]B!AD879</f>
        <v>0</v>
      </c>
      <c r="L140" s="178">
        <f>[8]B!AE879</f>
        <v>0</v>
      </c>
      <c r="M140" s="474">
        <f>[8]B!AF879</f>
        <v>0</v>
      </c>
      <c r="N140" s="178">
        <f>[8]B!AG879</f>
        <v>0</v>
      </c>
      <c r="O140" s="178">
        <f>[8]B!AH879</f>
        <v>0</v>
      </c>
      <c r="P140" s="178">
        <f>[8]B!AI879</f>
        <v>0</v>
      </c>
      <c r="Q140" s="475">
        <f>[8]B!AJ879</f>
        <v>0</v>
      </c>
      <c r="R140" s="179"/>
      <c r="S140" s="144">
        <f>[8]B!$AL$879</f>
        <v>0</v>
      </c>
    </row>
    <row r="141" spans="1:19" x14ac:dyDescent="0.2">
      <c r="A141" s="588"/>
      <c r="B141" s="196" t="s">
        <v>220</v>
      </c>
      <c r="C141" s="148">
        <f>[8]B!C880</f>
        <v>38</v>
      </c>
      <c r="D141" s="148">
        <f>[8]B!D880</f>
        <v>38</v>
      </c>
      <c r="E141" s="148">
        <f>[8]B!E880</f>
        <v>37</v>
      </c>
      <c r="F141" s="464">
        <f>[8]B!F880</f>
        <v>1</v>
      </c>
      <c r="G141" s="465">
        <f>[8]B!G880</f>
        <v>0</v>
      </c>
      <c r="H141" s="182">
        <f>[8]B!AA880</f>
        <v>12</v>
      </c>
      <c r="I141" s="182">
        <f>[8]B!AB880</f>
        <v>20</v>
      </c>
      <c r="J141" s="182">
        <f>[8]B!AC880</f>
        <v>6</v>
      </c>
      <c r="K141" s="182">
        <f>[8]B!AD880</f>
        <v>0</v>
      </c>
      <c r="L141" s="182">
        <f>[8]B!AE880</f>
        <v>0</v>
      </c>
      <c r="M141" s="476">
        <f>[8]B!AF880</f>
        <v>0</v>
      </c>
      <c r="N141" s="182">
        <f>[8]B!AG880</f>
        <v>0</v>
      </c>
      <c r="O141" s="182">
        <f>[8]B!AH880</f>
        <v>0</v>
      </c>
      <c r="P141" s="182">
        <f>[8]B!AI880</f>
        <v>18</v>
      </c>
      <c r="Q141" s="477">
        <f>[8]B!AJ880</f>
        <v>0</v>
      </c>
      <c r="R141" s="183"/>
      <c r="S141" s="470">
        <f>[8]B!$AL$880</f>
        <v>878380</v>
      </c>
    </row>
    <row r="142" spans="1:19" x14ac:dyDescent="0.2">
      <c r="A142" s="135" t="s">
        <v>195</v>
      </c>
      <c r="B142" s="197" t="s">
        <v>221</v>
      </c>
      <c r="C142" s="198">
        <f>[8]B!C944</f>
        <v>0</v>
      </c>
      <c r="D142" s="198">
        <f>[8]B!D944</f>
        <v>0</v>
      </c>
      <c r="E142" s="198">
        <f>[8]B!E944</f>
        <v>0</v>
      </c>
      <c r="F142" s="482">
        <f>[8]B!F944</f>
        <v>0</v>
      </c>
      <c r="G142" s="483">
        <f>[8]B!G944</f>
        <v>0</v>
      </c>
      <c r="H142" s="199">
        <f>[8]B!AA944</f>
        <v>0</v>
      </c>
      <c r="I142" s="199">
        <f>[8]B!AB944</f>
        <v>0</v>
      </c>
      <c r="J142" s="199">
        <f>[8]B!AC944</f>
        <v>0</v>
      </c>
      <c r="K142" s="199">
        <f>[8]B!AD944</f>
        <v>0</v>
      </c>
      <c r="L142" s="199">
        <f>[8]B!AE944</f>
        <v>0</v>
      </c>
      <c r="M142" s="484">
        <f>[8]B!AF944</f>
        <v>0</v>
      </c>
      <c r="N142" s="199">
        <f>[8]B!AG944</f>
        <v>0</v>
      </c>
      <c r="O142" s="199">
        <f>[8]B!AH944</f>
        <v>0</v>
      </c>
      <c r="P142" s="199">
        <f>[8]B!AI944</f>
        <v>18</v>
      </c>
      <c r="Q142" s="485">
        <f>[8]B!AJ944</f>
        <v>0</v>
      </c>
      <c r="R142" s="200"/>
      <c r="S142" s="139">
        <f>[8]B!$AL$944</f>
        <v>0</v>
      </c>
    </row>
    <row r="143" spans="1:19" s="203" customFormat="1" x14ac:dyDescent="0.2">
      <c r="A143" s="146"/>
      <c r="B143" s="201" t="s">
        <v>222</v>
      </c>
      <c r="C143" s="148">
        <f>[8]B!C988</f>
        <v>3</v>
      </c>
      <c r="D143" s="148">
        <f>[8]B!D988</f>
        <v>3</v>
      </c>
      <c r="E143" s="148">
        <f>[8]B!E988</f>
        <v>3</v>
      </c>
      <c r="F143" s="464">
        <f>[8]B!F988</f>
        <v>0</v>
      </c>
      <c r="G143" s="465">
        <f>[8]B!G988</f>
        <v>0</v>
      </c>
      <c r="H143" s="182">
        <f>[8]B!AA988</f>
        <v>0</v>
      </c>
      <c r="I143" s="182">
        <f>[8]B!AB988</f>
        <v>3</v>
      </c>
      <c r="J143" s="182">
        <f>[8]B!AC988</f>
        <v>0</v>
      </c>
      <c r="K143" s="182">
        <f>[8]B!AD988</f>
        <v>0</v>
      </c>
      <c r="L143" s="182">
        <f>[8]B!AE988</f>
        <v>0</v>
      </c>
      <c r="M143" s="476">
        <f>[8]B!AF988</f>
        <v>0</v>
      </c>
      <c r="N143" s="182">
        <f>[8]B!AG988</f>
        <v>0</v>
      </c>
      <c r="O143" s="182">
        <f>[8]B!AH988</f>
        <v>0</v>
      </c>
      <c r="P143" s="182">
        <f>[8]B!AI988</f>
        <v>0</v>
      </c>
      <c r="Q143" s="477">
        <f>[8]B!AJ988</f>
        <v>0</v>
      </c>
      <c r="R143" s="149"/>
      <c r="S143" s="486"/>
    </row>
    <row r="144" spans="1:19" s="203" customFormat="1" x14ac:dyDescent="0.2">
      <c r="A144" s="589" t="s">
        <v>223</v>
      </c>
      <c r="B144" s="590"/>
      <c r="C144" s="137">
        <f>[8]B!C671</f>
        <v>7230</v>
      </c>
      <c r="D144" s="137">
        <f>[8]B!D671</f>
        <v>7172</v>
      </c>
      <c r="E144" s="137">
        <f>[8]B!E671</f>
        <v>6991</v>
      </c>
      <c r="F144" s="460">
        <f>[8]B!F671</f>
        <v>181</v>
      </c>
      <c r="G144" s="461">
        <f>[8]B!G671</f>
        <v>58</v>
      </c>
      <c r="H144" s="175">
        <f>[8]B!AA671</f>
        <v>4339</v>
      </c>
      <c r="I144" s="175">
        <f>[8]B!AB671</f>
        <v>1551</v>
      </c>
      <c r="J144" s="175">
        <f>[8]B!AC671</f>
        <v>1340</v>
      </c>
      <c r="K144" s="175">
        <f>[8]B!AD671</f>
        <v>0</v>
      </c>
      <c r="L144" s="175">
        <f>[8]B!AE671</f>
        <v>0</v>
      </c>
      <c r="M144" s="472">
        <f>[8]B!AF671</f>
        <v>0</v>
      </c>
      <c r="N144" s="175">
        <f>[8]B!AG671</f>
        <v>0</v>
      </c>
      <c r="O144" s="175">
        <f>[8]B!AH671</f>
        <v>0</v>
      </c>
      <c r="P144" s="175">
        <f>[8]B!AI671</f>
        <v>0</v>
      </c>
      <c r="Q144" s="473">
        <f>[8]B!AJ671</f>
        <v>0</v>
      </c>
      <c r="R144" s="138"/>
      <c r="S144" s="487"/>
    </row>
    <row r="145" spans="1:24" s="3" customFormat="1" x14ac:dyDescent="0.2">
      <c r="A145" s="591" t="s">
        <v>224</v>
      </c>
      <c r="B145" s="592"/>
      <c r="C145" s="204">
        <f>[8]B!C1240</f>
        <v>0</v>
      </c>
      <c r="D145" s="204">
        <f>[8]B!D1240</f>
        <v>0</v>
      </c>
      <c r="E145" s="204">
        <f>[8]B!E1240</f>
        <v>0</v>
      </c>
      <c r="F145" s="488">
        <f>[8]B!F1240</f>
        <v>0</v>
      </c>
      <c r="G145" s="489">
        <f>[8]B!G1240</f>
        <v>0</v>
      </c>
      <c r="H145" s="205">
        <f>[8]B!AA1240</f>
        <v>0</v>
      </c>
      <c r="I145" s="205">
        <f>[8]B!AB1240</f>
        <v>0</v>
      </c>
      <c r="J145" s="205">
        <f>[8]B!AC1240</f>
        <v>0</v>
      </c>
      <c r="K145" s="205">
        <f>[8]B!AD1240</f>
        <v>0</v>
      </c>
      <c r="L145" s="205">
        <f>[8]B!AE1240</f>
        <v>0</v>
      </c>
      <c r="M145" s="490">
        <f>[8]B!AF1240</f>
        <v>0</v>
      </c>
      <c r="N145" s="205">
        <f>[8]B!AG1240</f>
        <v>0</v>
      </c>
      <c r="O145" s="205">
        <f>[8]B!AH1240</f>
        <v>0</v>
      </c>
      <c r="P145" s="205">
        <f>[8]B!AI1240</f>
        <v>2049</v>
      </c>
      <c r="Q145" s="491">
        <f>[8]B!AJ1240</f>
        <v>0</v>
      </c>
      <c r="R145" s="206"/>
      <c r="S145" s="207">
        <f>[8]B!$AL$1240</f>
        <v>0</v>
      </c>
      <c r="T145" s="106"/>
    </row>
    <row r="146" spans="1:24" x14ac:dyDescent="0.2">
      <c r="A146" s="3" t="s">
        <v>225</v>
      </c>
      <c r="C146" s="4"/>
      <c r="R146" s="208"/>
      <c r="U146" s="209"/>
    </row>
    <row r="147" spans="1:24" ht="14.25" customHeight="1" x14ac:dyDescent="0.2">
      <c r="A147" s="637" t="s">
        <v>226</v>
      </c>
      <c r="B147" s="638"/>
      <c r="C147" s="581" t="s">
        <v>157</v>
      </c>
      <c r="D147" s="613" t="s">
        <v>227</v>
      </c>
      <c r="E147" s="614"/>
      <c r="F147" s="614"/>
      <c r="G147" s="630"/>
      <c r="H147" s="631" t="s">
        <v>169</v>
      </c>
      <c r="I147" s="631"/>
      <c r="J147" s="632"/>
      <c r="K147" s="633" t="s">
        <v>170</v>
      </c>
      <c r="L147" s="633"/>
      <c r="M147" s="633"/>
      <c r="N147" s="621" t="s">
        <v>171</v>
      </c>
      <c r="O147" s="750" t="s">
        <v>172</v>
      </c>
      <c r="P147" s="751"/>
      <c r="Q147" s="593" t="s">
        <v>173</v>
      </c>
      <c r="R147" s="629" t="s">
        <v>7</v>
      </c>
      <c r="U147" s="209"/>
    </row>
    <row r="148" spans="1:24" ht="14.25" customHeight="1" x14ac:dyDescent="0.2">
      <c r="A148" s="637"/>
      <c r="B148" s="638"/>
      <c r="C148" s="582"/>
      <c r="D148" s="599" t="s">
        <v>175</v>
      </c>
      <c r="E148" s="613" t="s">
        <v>176</v>
      </c>
      <c r="F148" s="630"/>
      <c r="G148" s="644" t="s">
        <v>177</v>
      </c>
      <c r="H148" s="760" t="s">
        <v>178</v>
      </c>
      <c r="I148" s="760" t="s">
        <v>179</v>
      </c>
      <c r="J148" s="760" t="s">
        <v>180</v>
      </c>
      <c r="K148" s="762" t="s">
        <v>181</v>
      </c>
      <c r="L148" s="612" t="s">
        <v>182</v>
      </c>
      <c r="M148" s="626" t="s">
        <v>183</v>
      </c>
      <c r="N148" s="622"/>
      <c r="O148" s="759" t="s">
        <v>184</v>
      </c>
      <c r="P148" s="751" t="s">
        <v>185</v>
      </c>
      <c r="Q148" s="594"/>
      <c r="R148" s="629"/>
      <c r="U148" s="209"/>
    </row>
    <row r="149" spans="1:24" x14ac:dyDescent="0.2">
      <c r="A149" s="637"/>
      <c r="B149" s="638"/>
      <c r="C149" s="583"/>
      <c r="D149" s="600"/>
      <c r="E149" s="210" t="s">
        <v>186</v>
      </c>
      <c r="F149" s="131" t="s">
        <v>187</v>
      </c>
      <c r="G149" s="645"/>
      <c r="H149" s="761"/>
      <c r="I149" s="761"/>
      <c r="J149" s="761"/>
      <c r="K149" s="762"/>
      <c r="L149" s="612"/>
      <c r="M149" s="626"/>
      <c r="N149" s="623"/>
      <c r="O149" s="759"/>
      <c r="P149" s="751"/>
      <c r="Q149" s="595"/>
      <c r="R149" s="629"/>
      <c r="U149" s="209"/>
    </row>
    <row r="150" spans="1:24" x14ac:dyDescent="0.2">
      <c r="A150" s="640" t="s">
        <v>228</v>
      </c>
      <c r="B150" s="641"/>
      <c r="C150" s="211">
        <f>+[8]B!C997+[8]B!C1005+[8]B!C1014+[8]B!C1024+[8]B!C1031+[8]B!C1035+[8]B!C1039+[8]B!C1043+[8]B!C1051+[8]B!C1054+[8]B!C1057+[8]B!C1065</f>
        <v>0</v>
      </c>
      <c r="D150" s="212">
        <f>+[8]B!D997+[8]B!D1005+[8]B!D1014+[8]B!D1024+[8]B!D1031+[8]B!D1035+[8]B!D1039+[8]B!D1043+[8]B!D1051+[8]B!D1054+[8]B!D1057+[8]B!D1065</f>
        <v>0</v>
      </c>
      <c r="E150" s="212">
        <f>+[8]B!E997+[8]B!E1005+[8]B!E1014+[8]B!E1024+[8]B!E1031+[8]B!E1035+[8]B!E1039+[8]B!E1043+[8]B!E1051+[8]B!E1054+[8]B!E1057+[8]B!E1065</f>
        <v>0</v>
      </c>
      <c r="F150" s="212">
        <f>+[8]B!F997+[8]B!F1005+[8]B!F1014+[8]B!F1024+[8]B!F1031+[8]B!F1035+[8]B!F1039+[8]B!F1043+[8]B!F1051+[8]B!F1054+[8]B!F1057+[8]B!F1065</f>
        <v>0</v>
      </c>
      <c r="G150" s="212">
        <f>+[8]B!G997+[8]B!G1005+[8]B!G1014+[8]B!G1024+[8]B!G1031+[8]B!G1035+[8]B!G1039+[8]B!G1043+[8]B!G1051+[8]B!G1054+[8]B!G1057+[8]B!G1065</f>
        <v>0</v>
      </c>
      <c r="H150" s="212">
        <f>+[8]B!AA997+[8]B!AA1005+[8]B!AA1014+[8]B!AA1024+[8]B!AA1031+[8]B!AA1035+[8]B!AA1039+[8]B!AA1043+[8]B!AA1051+[8]B!AA1054+[8]B!AA1057+[8]B!AA1065</f>
        <v>0</v>
      </c>
      <c r="I150" s="212">
        <f>+[8]B!AB997+[8]B!AB1005+[8]B!AB1014+[8]B!AB1024+[8]B!AB1031+[8]B!AB1035+[8]B!AB1039+[8]B!AB1043+[8]B!AB1051+[8]B!AB1054+[8]B!AB1057+[8]B!AB1065</f>
        <v>0</v>
      </c>
      <c r="J150" s="212">
        <f>+[8]B!AC997+[8]B!AC1005+[8]B!AC1014+[8]B!AC1024+[8]B!AC1031+[8]B!AC1035+[8]B!AC1039+[8]B!AC1043+[8]B!AC1051+[8]B!AC1054+[8]B!AC1057+[8]B!AC1065</f>
        <v>0</v>
      </c>
      <c r="K150" s="212">
        <f>+[8]B!AD997+[8]B!AD1005+[8]B!AD1014+[8]B!AD1024+[8]B!AD1031+[8]B!AD1035+[8]B!AD1039+[8]B!AD1043+[8]B!AD1051+[8]B!AD1054+[8]B!AD1057+[8]B!AD1065</f>
        <v>0</v>
      </c>
      <c r="L150" s="212">
        <f>+[8]B!AE997+[8]B!AE1005+[8]B!AE1014+[8]B!AE1024+[8]B!AE1031+[8]B!AE1035+[8]B!AE1039+[8]B!AE1043+[8]B!AE1051+[8]B!AE1054+[8]B!AE1057+[8]B!AE1065</f>
        <v>0</v>
      </c>
      <c r="M150" s="212">
        <f>+[8]B!AF997+[8]B!AF1005+[8]B!AF1014+[8]B!AF1024+[8]B!AF1031+[8]B!AF1035+[8]B!AF1039+[8]B!AF1043+[8]B!AF1051+[8]B!AF1054+[8]B!AF1057+[8]B!AF1065</f>
        <v>0</v>
      </c>
      <c r="N150" s="212">
        <f>+[8]B!AG997+[8]B!AG1005+[8]B!AG1014+[8]B!AG1024+[8]B!AG1031+[8]B!AG1035+[8]B!AG1039+[8]B!AG1043+[8]B!AG1051+[8]B!AG1054+[8]B!AG1057+[8]B!AG1065</f>
        <v>0</v>
      </c>
      <c r="O150" s="212">
        <f>+[8]B!AH997+[8]B!AH1005+[8]B!AH1014+[8]B!AH1024+[8]B!AH1031+[8]B!AH1035+[8]B!AH1039+[8]B!AH1043+[8]B!AH1051+[8]B!AH1054+[8]B!AH1057+[8]B!AH1065</f>
        <v>0</v>
      </c>
      <c r="P150" s="212">
        <f>+[8]B!AI997+[8]B!AI1005+[8]B!AI1014+[8]B!AI1024+[8]B!AI1031+[8]B!AI1035+[8]B!AI1039+[8]B!AI1043+[8]B!AI1051+[8]B!AI1054+[8]B!AI1057+[8]B!AI1065</f>
        <v>15</v>
      </c>
      <c r="Q150" s="212">
        <f>+[8]B!AJ997+[8]B!AJ1005+[8]B!AJ1014+[8]B!AJ1024+[8]B!AJ1031+[8]B!AJ1035+[8]B!AJ1039+[8]B!AJ1043+[8]B!AJ1051+[8]B!AJ1054+[8]B!AJ1057+[8]B!AJ1065</f>
        <v>0</v>
      </c>
      <c r="R150" s="213">
        <f>+[8]B!AL997+[8]B!AL1005+[8]B!AL1014+[8]B!AL1024+[8]B!AL1031+[8]B!AL1035+[8]B!AL1039+[8]B!AL1043+[8]B!AL1051+[8]B!AL1054+[8]B!AL1057+[8]B!AL1065</f>
        <v>0</v>
      </c>
      <c r="U150" s="209"/>
    </row>
    <row r="151" spans="1:24" x14ac:dyDescent="0.2">
      <c r="A151" s="642" t="s">
        <v>229</v>
      </c>
      <c r="B151" s="643"/>
      <c r="C151" s="214">
        <f>[8]B!C1071</f>
        <v>0</v>
      </c>
      <c r="D151" s="215">
        <f>[8]B!D1071</f>
        <v>0</v>
      </c>
      <c r="E151" s="215">
        <f>[8]B!E1071</f>
        <v>0</v>
      </c>
      <c r="F151" s="215">
        <f>[8]B!F1071</f>
        <v>0</v>
      </c>
      <c r="G151" s="215">
        <f>[8]B!G1071</f>
        <v>0</v>
      </c>
      <c r="H151" s="215">
        <f>[8]B!AA1071</f>
        <v>0</v>
      </c>
      <c r="I151" s="215">
        <f>[8]B!AB1071</f>
        <v>0</v>
      </c>
      <c r="J151" s="215">
        <f>[8]B!AC1071</f>
        <v>0</v>
      </c>
      <c r="K151" s="215">
        <f>[8]B!AD1071</f>
        <v>0</v>
      </c>
      <c r="L151" s="215">
        <f>[8]B!AE1071</f>
        <v>0</v>
      </c>
      <c r="M151" s="215">
        <f>[8]B!AF1071</f>
        <v>0</v>
      </c>
      <c r="N151" s="215">
        <f>[8]B!AG1071</f>
        <v>0</v>
      </c>
      <c r="O151" s="215">
        <f>[8]B!AH1071</f>
        <v>0</v>
      </c>
      <c r="P151" s="215">
        <f>[8]B!AI1071</f>
        <v>0</v>
      </c>
      <c r="Q151" s="215">
        <f>[8]B!AJ1071</f>
        <v>0</v>
      </c>
      <c r="R151" s="216">
        <f>[8]B!AL1071</f>
        <v>0</v>
      </c>
      <c r="U151" s="209"/>
    </row>
    <row r="152" spans="1:24" x14ac:dyDescent="0.2">
      <c r="A152" s="634" t="s">
        <v>230</v>
      </c>
      <c r="B152" s="635"/>
      <c r="C152" s="217">
        <f>[8]B!C1081</f>
        <v>0</v>
      </c>
      <c r="D152" s="218">
        <f>[8]B!D1081</f>
        <v>0</v>
      </c>
      <c r="E152" s="218">
        <f>[8]B!E1081</f>
        <v>0</v>
      </c>
      <c r="F152" s="218">
        <f>[8]B!F1081</f>
        <v>0</v>
      </c>
      <c r="G152" s="218">
        <f>[8]B!G1081</f>
        <v>0</v>
      </c>
      <c r="H152" s="218">
        <f>[8]B!AA1081</f>
        <v>0</v>
      </c>
      <c r="I152" s="218">
        <f>[8]B!AB1081</f>
        <v>0</v>
      </c>
      <c r="J152" s="218">
        <f>[8]B!AC1081</f>
        <v>0</v>
      </c>
      <c r="K152" s="218">
        <f>[8]B!AD1081</f>
        <v>0</v>
      </c>
      <c r="L152" s="218">
        <f>[8]B!AE1081</f>
        <v>0</v>
      </c>
      <c r="M152" s="218">
        <f>[8]B!AF1081</f>
        <v>0</v>
      </c>
      <c r="N152" s="218">
        <f>[8]B!AG1081</f>
        <v>0</v>
      </c>
      <c r="O152" s="218">
        <f>[8]B!AH1081</f>
        <v>0</v>
      </c>
      <c r="P152" s="218">
        <f>[8]B!AI1081</f>
        <v>0</v>
      </c>
      <c r="Q152" s="218">
        <f>[8]B!AJ1081</f>
        <v>0</v>
      </c>
      <c r="R152" s="219">
        <f>[8]B!AL1081</f>
        <v>0</v>
      </c>
      <c r="U152" s="209"/>
    </row>
    <row r="153" spans="1:24" x14ac:dyDescent="0.2">
      <c r="A153" s="634" t="s">
        <v>231</v>
      </c>
      <c r="B153" s="635"/>
      <c r="C153" s="217">
        <f>[8]B!C1101</f>
        <v>0</v>
      </c>
      <c r="D153" s="218">
        <f>[8]B!D1101</f>
        <v>0</v>
      </c>
      <c r="E153" s="218">
        <f>[8]B!E1101</f>
        <v>0</v>
      </c>
      <c r="F153" s="218">
        <f>[8]B!F1101</f>
        <v>0</v>
      </c>
      <c r="G153" s="218">
        <f>[8]B!G1101</f>
        <v>0</v>
      </c>
      <c r="H153" s="218">
        <f>[8]B!AA1101</f>
        <v>0</v>
      </c>
      <c r="I153" s="218">
        <f>[8]B!AB1101</f>
        <v>0</v>
      </c>
      <c r="J153" s="218">
        <f>[8]B!AC1101</f>
        <v>0</v>
      </c>
      <c r="K153" s="218">
        <f>[8]B!AD1101</f>
        <v>0</v>
      </c>
      <c r="L153" s="218">
        <f>[8]B!AE1101</f>
        <v>0</v>
      </c>
      <c r="M153" s="218">
        <f>[8]B!AF1101</f>
        <v>0</v>
      </c>
      <c r="N153" s="218">
        <f>[8]B!AG1101</f>
        <v>0</v>
      </c>
      <c r="O153" s="218">
        <f>[8]B!AH1101</f>
        <v>0</v>
      </c>
      <c r="P153" s="218">
        <f>[8]B!AI1101</f>
        <v>0</v>
      </c>
      <c r="Q153" s="218">
        <f>[8]B!AJ1101</f>
        <v>0</v>
      </c>
      <c r="R153" s="219">
        <f>[8]B!AL1101</f>
        <v>0</v>
      </c>
      <c r="U153" s="209"/>
    </row>
    <row r="154" spans="1:24" x14ac:dyDescent="0.2">
      <c r="A154" s="634" t="s">
        <v>232</v>
      </c>
      <c r="B154" s="635"/>
      <c r="C154" s="220">
        <f>[8]B!C1104</f>
        <v>0</v>
      </c>
      <c r="D154" s="221">
        <f>[8]B!D1104</f>
        <v>0</v>
      </c>
      <c r="E154" s="221">
        <f>[8]B!E1104</f>
        <v>0</v>
      </c>
      <c r="F154" s="221">
        <f>[8]B!F1104</f>
        <v>0</v>
      </c>
      <c r="G154" s="221">
        <f>[8]B!G1104</f>
        <v>0</v>
      </c>
      <c r="H154" s="221">
        <f>[8]B!AA1104</f>
        <v>0</v>
      </c>
      <c r="I154" s="221">
        <f>[8]B!AB1104</f>
        <v>0</v>
      </c>
      <c r="J154" s="221">
        <f>[8]B!AC1104</f>
        <v>0</v>
      </c>
      <c r="K154" s="221">
        <f>[8]B!AD1104</f>
        <v>0</v>
      </c>
      <c r="L154" s="221">
        <f>[8]B!AE1104</f>
        <v>0</v>
      </c>
      <c r="M154" s="221">
        <f>[8]B!AF1104</f>
        <v>0</v>
      </c>
      <c r="N154" s="221">
        <f>[8]B!AG1104</f>
        <v>0</v>
      </c>
      <c r="O154" s="221">
        <f>[8]B!AH1104</f>
        <v>0</v>
      </c>
      <c r="P154" s="221">
        <f>[8]B!AI1104</f>
        <v>0</v>
      </c>
      <c r="Q154" s="221">
        <f>[8]B!AJ1104</f>
        <v>0</v>
      </c>
      <c r="R154" s="219">
        <f>[8]B!AL1104</f>
        <v>0</v>
      </c>
      <c r="U154" s="209"/>
    </row>
    <row r="155" spans="1:24" x14ac:dyDescent="0.2">
      <c r="A155" s="584" t="s">
        <v>79</v>
      </c>
      <c r="B155" s="636"/>
      <c r="C155" s="222">
        <f>SUM(C150+C151+C152+C153+C154)</f>
        <v>0</v>
      </c>
      <c r="D155" s="222">
        <f>SUM(D150+D151+D152+D153+D154)</f>
        <v>0</v>
      </c>
      <c r="E155" s="222">
        <f>SUM(E150+E151+E152+E153+E154)</f>
        <v>0</v>
      </c>
      <c r="F155" s="222">
        <f t="shared" ref="F155:Q155" si="4">SUM(F150+F151+F152+F153+F154)</f>
        <v>0</v>
      </c>
      <c r="G155" s="222">
        <f t="shared" si="4"/>
        <v>0</v>
      </c>
      <c r="H155" s="222">
        <f t="shared" si="4"/>
        <v>0</v>
      </c>
      <c r="I155" s="222">
        <f t="shared" si="4"/>
        <v>0</v>
      </c>
      <c r="J155" s="222">
        <f t="shared" si="4"/>
        <v>0</v>
      </c>
      <c r="K155" s="222">
        <f t="shared" si="4"/>
        <v>0</v>
      </c>
      <c r="L155" s="222">
        <f t="shared" si="4"/>
        <v>0</v>
      </c>
      <c r="M155" s="222">
        <f t="shared" si="4"/>
        <v>0</v>
      </c>
      <c r="N155" s="222">
        <f t="shared" si="4"/>
        <v>0</v>
      </c>
      <c r="O155" s="222">
        <f t="shared" si="4"/>
        <v>0</v>
      </c>
      <c r="P155" s="222">
        <f t="shared" si="4"/>
        <v>15</v>
      </c>
      <c r="Q155" s="222">
        <f t="shared" si="4"/>
        <v>0</v>
      </c>
      <c r="R155" s="222">
        <f>SUM(R150+R151+R152+R153+R154)</f>
        <v>0</v>
      </c>
      <c r="U155" s="209"/>
    </row>
    <row r="156" spans="1:24" s="102" customFormat="1" x14ac:dyDescent="0.2">
      <c r="A156" s="96" t="s">
        <v>233</v>
      </c>
      <c r="B156" s="223"/>
      <c r="C156" s="223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7"/>
      <c r="P156" s="387"/>
      <c r="Q156" s="387"/>
      <c r="R156" s="387"/>
      <c r="S156" s="5"/>
      <c r="T156" s="5"/>
      <c r="X156" s="5"/>
    </row>
    <row r="157" spans="1:24" ht="14.25" customHeight="1" x14ac:dyDescent="0.2">
      <c r="A157" s="637" t="s">
        <v>234</v>
      </c>
      <c r="B157" s="638"/>
      <c r="C157" s="581" t="s">
        <v>157</v>
      </c>
      <c r="D157" s="639" t="s">
        <v>227</v>
      </c>
      <c r="E157" s="639"/>
      <c r="F157" s="639"/>
      <c r="G157" s="639"/>
      <c r="H157" s="631" t="s">
        <v>169</v>
      </c>
      <c r="I157" s="631"/>
      <c r="J157" s="632"/>
      <c r="K157" s="633" t="s">
        <v>170</v>
      </c>
      <c r="L157" s="633"/>
      <c r="M157" s="633"/>
      <c r="N157" s="621" t="s">
        <v>171</v>
      </c>
      <c r="O157" s="750" t="s">
        <v>172</v>
      </c>
      <c r="P157" s="751"/>
      <c r="Q157" s="593" t="s">
        <v>173</v>
      </c>
      <c r="R157" s="629" t="s">
        <v>7</v>
      </c>
    </row>
    <row r="158" spans="1:24" ht="14.25" customHeight="1" x14ac:dyDescent="0.2">
      <c r="A158" s="637"/>
      <c r="B158" s="638"/>
      <c r="C158" s="582"/>
      <c r="D158" s="644" t="s">
        <v>235</v>
      </c>
      <c r="E158" s="646" t="s">
        <v>176</v>
      </c>
      <c r="F158" s="602"/>
      <c r="G158" s="647" t="s">
        <v>236</v>
      </c>
      <c r="H158" s="605" t="s">
        <v>178</v>
      </c>
      <c r="I158" s="607" t="s">
        <v>179</v>
      </c>
      <c r="J158" s="609" t="s">
        <v>180</v>
      </c>
      <c r="K158" s="611" t="s">
        <v>181</v>
      </c>
      <c r="L158" s="612" t="s">
        <v>182</v>
      </c>
      <c r="M158" s="626" t="s">
        <v>183</v>
      </c>
      <c r="N158" s="622"/>
      <c r="O158" s="750" t="s">
        <v>184</v>
      </c>
      <c r="P158" s="759" t="s">
        <v>185</v>
      </c>
      <c r="Q158" s="594"/>
      <c r="R158" s="629"/>
      <c r="S158" s="225"/>
      <c r="T158" s="102"/>
    </row>
    <row r="159" spans="1:24" x14ac:dyDescent="0.2">
      <c r="A159" s="637"/>
      <c r="B159" s="638"/>
      <c r="C159" s="583"/>
      <c r="D159" s="645"/>
      <c r="E159" s="492" t="s">
        <v>186</v>
      </c>
      <c r="F159" s="456" t="s">
        <v>187</v>
      </c>
      <c r="G159" s="648"/>
      <c r="H159" s="606"/>
      <c r="I159" s="608"/>
      <c r="J159" s="610"/>
      <c r="K159" s="611"/>
      <c r="L159" s="612"/>
      <c r="M159" s="626"/>
      <c r="N159" s="623"/>
      <c r="O159" s="750"/>
      <c r="P159" s="759"/>
      <c r="Q159" s="595"/>
      <c r="R159" s="629"/>
      <c r="S159" s="208"/>
    </row>
    <row r="160" spans="1:24" x14ac:dyDescent="0.2">
      <c r="A160" s="388">
        <v>1901023</v>
      </c>
      <c r="B160" s="389" t="s">
        <v>237</v>
      </c>
      <c r="C160" s="390">
        <f>[8]B!C2470</f>
        <v>7</v>
      </c>
      <c r="D160" s="390">
        <f>[8]B!D2470</f>
        <v>7</v>
      </c>
      <c r="E160" s="391">
        <f>[8]B!E2470</f>
        <v>7</v>
      </c>
      <c r="F160" s="391">
        <f>[8]B!F2470</f>
        <v>0</v>
      </c>
      <c r="G160" s="391">
        <f>[8]B!G2470</f>
        <v>0</v>
      </c>
      <c r="H160" s="392">
        <f>[8]B!AA2470</f>
        <v>7</v>
      </c>
      <c r="I160" s="392">
        <f>[8]B!AB2470</f>
        <v>0</v>
      </c>
      <c r="J160" s="392">
        <f>[8]B!AC2470</f>
        <v>0</v>
      </c>
      <c r="K160" s="392">
        <f>[8]B!AD2470</f>
        <v>0</v>
      </c>
      <c r="L160" s="392">
        <f>[8]B!AE2470</f>
        <v>0</v>
      </c>
      <c r="M160" s="392">
        <f>[8]B!AF2470</f>
        <v>0</v>
      </c>
      <c r="N160" s="392">
        <f>[8]B!AG2470</f>
        <v>0</v>
      </c>
      <c r="O160" s="392">
        <f>[8]B!AH2470</f>
        <v>0</v>
      </c>
      <c r="P160" s="392">
        <f>[8]B!AI2470</f>
        <v>0</v>
      </c>
      <c r="Q160" s="392">
        <f>[8]B!AJ2470</f>
        <v>0</v>
      </c>
      <c r="R160" s="44">
        <f>[8]B!AL2470</f>
        <v>371000</v>
      </c>
    </row>
    <row r="161" spans="1:22" x14ac:dyDescent="0.2">
      <c r="A161" s="393">
        <v>1901024</v>
      </c>
      <c r="B161" s="394" t="s">
        <v>238</v>
      </c>
      <c r="C161" s="390">
        <f>[8]B!C2471</f>
        <v>0</v>
      </c>
      <c r="D161" s="390">
        <f>[8]B!D2471</f>
        <v>0</v>
      </c>
      <c r="E161" s="391">
        <f>[8]B!E2471</f>
        <v>0</v>
      </c>
      <c r="F161" s="391">
        <f>[8]B!F2471</f>
        <v>0</v>
      </c>
      <c r="G161" s="391">
        <f>[8]B!G2471</f>
        <v>0</v>
      </c>
      <c r="H161" s="392">
        <f>[8]B!AA2471</f>
        <v>0</v>
      </c>
      <c r="I161" s="392">
        <f>[8]B!AB2471</f>
        <v>0</v>
      </c>
      <c r="J161" s="392">
        <f>[8]B!AC2471</f>
        <v>0</v>
      </c>
      <c r="K161" s="392">
        <f>[8]B!AD2471</f>
        <v>0</v>
      </c>
      <c r="L161" s="392">
        <f>[8]B!AE2471</f>
        <v>0</v>
      </c>
      <c r="M161" s="392">
        <f>[8]B!AF2471</f>
        <v>0</v>
      </c>
      <c r="N161" s="392">
        <f>[8]B!AG2471</f>
        <v>0</v>
      </c>
      <c r="O161" s="392">
        <f>[8]B!AH2471</f>
        <v>0</v>
      </c>
      <c r="P161" s="392">
        <f>[8]B!AI2471</f>
        <v>0</v>
      </c>
      <c r="Q161" s="392">
        <f>[8]B!AJ2471</f>
        <v>0</v>
      </c>
      <c r="R161" s="45">
        <f>[8]B!AL2471</f>
        <v>0</v>
      </c>
    </row>
    <row r="162" spans="1:22" x14ac:dyDescent="0.2">
      <c r="A162" s="393">
        <v>1901025</v>
      </c>
      <c r="B162" s="394" t="s">
        <v>239</v>
      </c>
      <c r="C162" s="390">
        <f>[8]B!C2472</f>
        <v>0</v>
      </c>
      <c r="D162" s="390">
        <f>[8]B!D2472</f>
        <v>0</v>
      </c>
      <c r="E162" s="391">
        <f>[8]B!E2472</f>
        <v>0</v>
      </c>
      <c r="F162" s="391">
        <f>[8]B!F2472</f>
        <v>0</v>
      </c>
      <c r="G162" s="391">
        <f>[8]B!G2472</f>
        <v>0</v>
      </c>
      <c r="H162" s="392">
        <f>[8]B!AA2472</f>
        <v>0</v>
      </c>
      <c r="I162" s="392">
        <f>[8]B!AB2472</f>
        <v>0</v>
      </c>
      <c r="J162" s="392">
        <f>[8]B!AC2472</f>
        <v>0</v>
      </c>
      <c r="K162" s="392">
        <f>[8]B!AD2472</f>
        <v>0</v>
      </c>
      <c r="L162" s="392">
        <f>[8]B!AE2472</f>
        <v>0</v>
      </c>
      <c r="M162" s="392">
        <f>[8]B!AF2472</f>
        <v>0</v>
      </c>
      <c r="N162" s="392">
        <f>[8]B!AG2472</f>
        <v>0</v>
      </c>
      <c r="O162" s="392">
        <f>[8]B!AH2472</f>
        <v>0</v>
      </c>
      <c r="P162" s="392">
        <f>[8]B!AI2472</f>
        <v>0</v>
      </c>
      <c r="Q162" s="392">
        <f>[8]B!AJ2472</f>
        <v>0</v>
      </c>
      <c r="R162" s="45">
        <f>[8]B!AL2472</f>
        <v>0</v>
      </c>
    </row>
    <row r="163" spans="1:22" x14ac:dyDescent="0.2">
      <c r="A163" s="393">
        <v>1901026</v>
      </c>
      <c r="B163" s="394" t="s">
        <v>240</v>
      </c>
      <c r="C163" s="390">
        <f>[8]B!C2473</f>
        <v>0</v>
      </c>
      <c r="D163" s="390">
        <f>[8]B!D2473</f>
        <v>0</v>
      </c>
      <c r="E163" s="391">
        <f>[8]B!E2473</f>
        <v>0</v>
      </c>
      <c r="F163" s="391">
        <f>[8]B!F2473</f>
        <v>0</v>
      </c>
      <c r="G163" s="391">
        <f>[8]B!G2473</f>
        <v>0</v>
      </c>
      <c r="H163" s="392">
        <f>[8]B!AA2473</f>
        <v>0</v>
      </c>
      <c r="I163" s="392">
        <f>[8]B!AB2473</f>
        <v>0</v>
      </c>
      <c r="J163" s="392">
        <f>[8]B!AC2473</f>
        <v>0</v>
      </c>
      <c r="K163" s="392">
        <f>[8]B!AD2473</f>
        <v>0</v>
      </c>
      <c r="L163" s="392">
        <f>[8]B!AE2473</f>
        <v>0</v>
      </c>
      <c r="M163" s="392">
        <f>[8]B!AF2473</f>
        <v>0</v>
      </c>
      <c r="N163" s="392">
        <f>[8]B!AG2473</f>
        <v>0</v>
      </c>
      <c r="O163" s="392">
        <f>[8]B!AH2473</f>
        <v>0</v>
      </c>
      <c r="P163" s="392">
        <f>[8]B!AI2473</f>
        <v>0</v>
      </c>
      <c r="Q163" s="392">
        <f>[8]B!AJ2473</f>
        <v>0</v>
      </c>
      <c r="R163" s="45">
        <f>[8]B!AL2473</f>
        <v>0</v>
      </c>
    </row>
    <row r="164" spans="1:22" x14ac:dyDescent="0.2">
      <c r="A164" s="393">
        <v>1901126</v>
      </c>
      <c r="B164" s="394" t="s">
        <v>241</v>
      </c>
      <c r="C164" s="390">
        <f>[8]B!C2474</f>
        <v>0</v>
      </c>
      <c r="D164" s="390">
        <f>[8]B!D2474</f>
        <v>0</v>
      </c>
      <c r="E164" s="391">
        <f>[8]B!E2474</f>
        <v>0</v>
      </c>
      <c r="F164" s="391">
        <f>[8]B!F2474</f>
        <v>0</v>
      </c>
      <c r="G164" s="391">
        <f>[8]B!G2474</f>
        <v>0</v>
      </c>
      <c r="H164" s="392">
        <f>[8]B!AA2474</f>
        <v>0</v>
      </c>
      <c r="I164" s="392">
        <f>[8]B!AB2474</f>
        <v>0</v>
      </c>
      <c r="J164" s="392">
        <f>[8]B!AC2474</f>
        <v>0</v>
      </c>
      <c r="K164" s="392">
        <f>[8]B!AD2474</f>
        <v>0</v>
      </c>
      <c r="L164" s="392">
        <f>[8]B!AE2474</f>
        <v>0</v>
      </c>
      <c r="M164" s="392">
        <f>[8]B!AF2474</f>
        <v>0</v>
      </c>
      <c r="N164" s="392">
        <f>[8]B!AG2474</f>
        <v>0</v>
      </c>
      <c r="O164" s="392">
        <f>[8]B!AH2474</f>
        <v>0</v>
      </c>
      <c r="P164" s="392">
        <f>[8]B!AI2474</f>
        <v>0</v>
      </c>
      <c r="Q164" s="392">
        <f>[8]B!AJ2474</f>
        <v>0</v>
      </c>
      <c r="R164" s="45">
        <f>[8]B!AL2474</f>
        <v>0</v>
      </c>
    </row>
    <row r="165" spans="1:22" x14ac:dyDescent="0.2">
      <c r="A165" s="393">
        <v>1901027</v>
      </c>
      <c r="B165" s="394" t="s">
        <v>242</v>
      </c>
      <c r="C165" s="390">
        <f>[8]B!C2475</f>
        <v>0</v>
      </c>
      <c r="D165" s="390">
        <f>[8]B!D2475</f>
        <v>0</v>
      </c>
      <c r="E165" s="391">
        <f>[8]B!E2475</f>
        <v>0</v>
      </c>
      <c r="F165" s="391">
        <f>[8]B!F2475</f>
        <v>0</v>
      </c>
      <c r="G165" s="391">
        <f>[8]B!G2475</f>
        <v>0</v>
      </c>
      <c r="H165" s="392">
        <f>[8]B!AA2475</f>
        <v>0</v>
      </c>
      <c r="I165" s="392">
        <f>[8]B!AB2475</f>
        <v>0</v>
      </c>
      <c r="J165" s="392">
        <f>[8]B!AC2475</f>
        <v>0</v>
      </c>
      <c r="K165" s="392">
        <f>[8]B!AD2475</f>
        <v>0</v>
      </c>
      <c r="L165" s="392">
        <f>[8]B!AE2475</f>
        <v>0</v>
      </c>
      <c r="M165" s="392">
        <f>[8]B!AF2475</f>
        <v>0</v>
      </c>
      <c r="N165" s="392">
        <f>[8]B!AG2475</f>
        <v>0</v>
      </c>
      <c r="O165" s="392">
        <f>[8]B!AH2475</f>
        <v>0</v>
      </c>
      <c r="P165" s="392">
        <f>[8]B!AI2475</f>
        <v>0</v>
      </c>
      <c r="Q165" s="392">
        <f>[8]B!AJ2475</f>
        <v>0</v>
      </c>
      <c r="R165" s="45">
        <f>[8]B!AL2475</f>
        <v>0</v>
      </c>
    </row>
    <row r="166" spans="1:22" x14ac:dyDescent="0.2">
      <c r="A166" s="393">
        <v>1901028</v>
      </c>
      <c r="B166" s="394" t="s">
        <v>243</v>
      </c>
      <c r="C166" s="390">
        <f>[8]B!C2476</f>
        <v>0</v>
      </c>
      <c r="D166" s="390">
        <f>[8]B!D2476</f>
        <v>0</v>
      </c>
      <c r="E166" s="391">
        <f>[8]B!E2476</f>
        <v>0</v>
      </c>
      <c r="F166" s="391">
        <f>[8]B!F2476</f>
        <v>0</v>
      </c>
      <c r="G166" s="391">
        <f>[8]B!G2476</f>
        <v>0</v>
      </c>
      <c r="H166" s="392">
        <f>[8]B!AA2476</f>
        <v>0</v>
      </c>
      <c r="I166" s="392">
        <f>[8]B!AB2476</f>
        <v>0</v>
      </c>
      <c r="J166" s="392">
        <f>[8]B!AC2476</f>
        <v>0</v>
      </c>
      <c r="K166" s="392">
        <f>[8]B!AD2476</f>
        <v>0</v>
      </c>
      <c r="L166" s="392">
        <f>[8]B!AE2476</f>
        <v>0</v>
      </c>
      <c r="M166" s="392">
        <f>[8]B!AF2476</f>
        <v>0</v>
      </c>
      <c r="N166" s="392">
        <f>[8]B!AG2476</f>
        <v>0</v>
      </c>
      <c r="O166" s="392">
        <f>[8]B!AH2476</f>
        <v>0</v>
      </c>
      <c r="P166" s="392">
        <f>[8]B!AI2476</f>
        <v>0</v>
      </c>
      <c r="Q166" s="392">
        <f>[8]B!AJ2476</f>
        <v>0</v>
      </c>
      <c r="R166" s="45">
        <f>[8]B!AL2476</f>
        <v>0</v>
      </c>
    </row>
    <row r="167" spans="1:22" x14ac:dyDescent="0.2">
      <c r="A167" s="395">
        <v>1901029</v>
      </c>
      <c r="B167" s="396" t="s">
        <v>244</v>
      </c>
      <c r="C167" s="390">
        <f>[8]B!C2477</f>
        <v>0</v>
      </c>
      <c r="D167" s="390">
        <f>[8]B!D2477</f>
        <v>0</v>
      </c>
      <c r="E167" s="391">
        <f>[8]B!E2477</f>
        <v>0</v>
      </c>
      <c r="F167" s="391">
        <f>[8]B!F2477</f>
        <v>0</v>
      </c>
      <c r="G167" s="391">
        <f>[8]B!G2477</f>
        <v>0</v>
      </c>
      <c r="H167" s="392">
        <f>[8]B!AA2477</f>
        <v>0</v>
      </c>
      <c r="I167" s="392">
        <f>[8]B!AB2477</f>
        <v>0</v>
      </c>
      <c r="J167" s="392">
        <f>[8]B!AC2477</f>
        <v>0</v>
      </c>
      <c r="K167" s="392">
        <f>[8]B!AD2477</f>
        <v>0</v>
      </c>
      <c r="L167" s="392">
        <f>[8]B!AE2477</f>
        <v>0</v>
      </c>
      <c r="M167" s="392">
        <f>[8]B!AF2477</f>
        <v>0</v>
      </c>
      <c r="N167" s="392">
        <f>[8]B!AG2477</f>
        <v>0</v>
      </c>
      <c r="O167" s="392">
        <f>[8]B!AH2477</f>
        <v>0</v>
      </c>
      <c r="P167" s="392">
        <f>[8]B!AI2477</f>
        <v>0</v>
      </c>
      <c r="Q167" s="392">
        <f>[8]B!AJ2477</f>
        <v>0</v>
      </c>
      <c r="R167" s="45">
        <f>[8]B!AL2477</f>
        <v>0</v>
      </c>
    </row>
    <row r="168" spans="1:22" x14ac:dyDescent="0.2">
      <c r="A168" s="395">
        <v>1901031</v>
      </c>
      <c r="B168" s="396" t="s">
        <v>245</v>
      </c>
      <c r="C168" s="390">
        <f>[8]B!C2478</f>
        <v>0</v>
      </c>
      <c r="D168" s="390">
        <f>[8]B!D2478</f>
        <v>0</v>
      </c>
      <c r="E168" s="391">
        <f>[8]B!E2478</f>
        <v>0</v>
      </c>
      <c r="F168" s="391">
        <f>[8]B!F2478</f>
        <v>0</v>
      </c>
      <c r="G168" s="391">
        <f>[8]B!G2478</f>
        <v>0</v>
      </c>
      <c r="H168" s="392">
        <f>[8]B!AA2478</f>
        <v>0</v>
      </c>
      <c r="I168" s="392">
        <f>[8]B!AB2478</f>
        <v>0</v>
      </c>
      <c r="J168" s="392">
        <f>[8]B!AC2478</f>
        <v>0</v>
      </c>
      <c r="K168" s="392">
        <f>[8]B!AD2478</f>
        <v>0</v>
      </c>
      <c r="L168" s="392">
        <f>[8]B!AE2478</f>
        <v>0</v>
      </c>
      <c r="M168" s="392">
        <f>[8]B!AF2478</f>
        <v>0</v>
      </c>
      <c r="N168" s="392">
        <f>[8]B!AG2478</f>
        <v>0</v>
      </c>
      <c r="O168" s="392">
        <f>[8]B!AH2478</f>
        <v>0</v>
      </c>
      <c r="P168" s="392">
        <f>[8]B!AI2478</f>
        <v>0</v>
      </c>
      <c r="Q168" s="392">
        <f>[8]B!AJ2478</f>
        <v>0</v>
      </c>
      <c r="R168" s="45">
        <f>[8]B!AL2478</f>
        <v>0</v>
      </c>
    </row>
    <row r="169" spans="1:22" x14ac:dyDescent="0.2">
      <c r="A169" s="395" t="s">
        <v>246</v>
      </c>
      <c r="B169" s="396" t="s">
        <v>247</v>
      </c>
      <c r="C169" s="390">
        <f>[8]B!C2479</f>
        <v>0</v>
      </c>
      <c r="D169" s="390">
        <f>[8]B!D2479</f>
        <v>0</v>
      </c>
      <c r="E169" s="391">
        <f>[8]B!E2479</f>
        <v>0</v>
      </c>
      <c r="F169" s="391">
        <f>[8]B!F2479</f>
        <v>0</v>
      </c>
      <c r="G169" s="391">
        <f>[8]B!G2479</f>
        <v>0</v>
      </c>
      <c r="H169" s="392">
        <f>[8]B!AA2479</f>
        <v>0</v>
      </c>
      <c r="I169" s="392">
        <f>[8]B!AB2479</f>
        <v>0</v>
      </c>
      <c r="J169" s="392">
        <f>[8]B!AC2479</f>
        <v>0</v>
      </c>
      <c r="K169" s="392">
        <f>[8]B!AD2479</f>
        <v>0</v>
      </c>
      <c r="L169" s="392">
        <f>[8]B!AE2479</f>
        <v>0</v>
      </c>
      <c r="M169" s="392">
        <f>[8]B!AF2479</f>
        <v>0</v>
      </c>
      <c r="N169" s="392">
        <f>[8]B!AG2479</f>
        <v>0</v>
      </c>
      <c r="O169" s="392">
        <f>[8]B!AH2479</f>
        <v>0</v>
      </c>
      <c r="P169" s="392">
        <f>[8]B!AI2479</f>
        <v>0</v>
      </c>
      <c r="Q169" s="392">
        <f>[8]B!AJ2479</f>
        <v>0</v>
      </c>
      <c r="R169" s="45">
        <f>[8]B!AL2479</f>
        <v>0</v>
      </c>
    </row>
    <row r="170" spans="1:22" x14ac:dyDescent="0.2">
      <c r="A170" s="397">
        <v>1901033</v>
      </c>
      <c r="B170" s="398" t="s">
        <v>248</v>
      </c>
      <c r="C170" s="390">
        <f>[8]B!C2480</f>
        <v>0</v>
      </c>
      <c r="D170" s="390">
        <f>[8]B!D2480</f>
        <v>0</v>
      </c>
      <c r="E170" s="391">
        <f>[8]B!E2480</f>
        <v>0</v>
      </c>
      <c r="F170" s="391">
        <f>[8]B!F2480</f>
        <v>0</v>
      </c>
      <c r="G170" s="391">
        <f>[8]B!G2480</f>
        <v>0</v>
      </c>
      <c r="H170" s="392">
        <f>[8]B!AA2480</f>
        <v>0</v>
      </c>
      <c r="I170" s="392">
        <f>[8]B!AB2480</f>
        <v>0</v>
      </c>
      <c r="J170" s="392">
        <f>[8]B!AC2480</f>
        <v>0</v>
      </c>
      <c r="K170" s="392">
        <f>[8]B!AD2480</f>
        <v>0</v>
      </c>
      <c r="L170" s="392">
        <f>[8]B!AE2480</f>
        <v>0</v>
      </c>
      <c r="M170" s="392">
        <f>[8]B!AF2480</f>
        <v>0</v>
      </c>
      <c r="N170" s="392">
        <f>[8]B!AG2480</f>
        <v>0</v>
      </c>
      <c r="O170" s="392">
        <f>[8]B!AH2480</f>
        <v>0</v>
      </c>
      <c r="P170" s="392">
        <f>[8]B!AI2480</f>
        <v>0</v>
      </c>
      <c r="Q170" s="392">
        <f>[8]B!AJ2480</f>
        <v>0</v>
      </c>
      <c r="R170" s="234">
        <f>[8]B!AL2480</f>
        <v>0</v>
      </c>
    </row>
    <row r="171" spans="1:22" s="154" customFormat="1" x14ac:dyDescent="0.2">
      <c r="A171" s="662" t="s">
        <v>157</v>
      </c>
      <c r="B171" s="663"/>
      <c r="C171" s="399">
        <f>SUM(C160:C170)</f>
        <v>7</v>
      </c>
      <c r="D171" s="399">
        <f t="shared" ref="D171:Q171" si="5">SUM(D160:D170)</f>
        <v>7</v>
      </c>
      <c r="E171" s="399">
        <f t="shared" si="5"/>
        <v>7</v>
      </c>
      <c r="F171" s="399">
        <f t="shared" si="5"/>
        <v>0</v>
      </c>
      <c r="G171" s="399">
        <f t="shared" si="5"/>
        <v>0</v>
      </c>
      <c r="H171" s="399">
        <f t="shared" si="5"/>
        <v>7</v>
      </c>
      <c r="I171" s="399">
        <f t="shared" si="5"/>
        <v>0</v>
      </c>
      <c r="J171" s="399">
        <f t="shared" si="5"/>
        <v>0</v>
      </c>
      <c r="K171" s="399">
        <f t="shared" si="5"/>
        <v>0</v>
      </c>
      <c r="L171" s="399">
        <f t="shared" si="5"/>
        <v>0</v>
      </c>
      <c r="M171" s="399">
        <f t="shared" si="5"/>
        <v>0</v>
      </c>
      <c r="N171" s="399">
        <f t="shared" si="5"/>
        <v>0</v>
      </c>
      <c r="O171" s="399">
        <f t="shared" si="5"/>
        <v>0</v>
      </c>
      <c r="P171" s="399">
        <f t="shared" si="5"/>
        <v>0</v>
      </c>
      <c r="Q171" s="399">
        <f t="shared" si="5"/>
        <v>0</v>
      </c>
      <c r="R171" s="399">
        <f>SUM(R160:R170)</f>
        <v>371000</v>
      </c>
      <c r="S171" s="5"/>
      <c r="T171" s="5"/>
    </row>
    <row r="172" spans="1:22" x14ac:dyDescent="0.2">
      <c r="A172" s="754" t="s">
        <v>249</v>
      </c>
      <c r="B172" s="754"/>
      <c r="C172" s="236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238"/>
      <c r="O172" s="383"/>
      <c r="P172" s="383"/>
      <c r="R172" s="239"/>
    </row>
    <row r="173" spans="1:22" ht="14.25" customHeight="1" x14ac:dyDescent="0.2">
      <c r="A173" s="575" t="s">
        <v>250</v>
      </c>
      <c r="B173" s="650"/>
      <c r="C173" s="653" t="s">
        <v>5</v>
      </c>
      <c r="D173" s="599" t="s">
        <v>175</v>
      </c>
      <c r="E173" s="657" t="s">
        <v>251</v>
      </c>
      <c r="F173" s="657"/>
      <c r="G173" s="657"/>
      <c r="H173" s="657"/>
      <c r="I173" s="657"/>
      <c r="J173" s="658"/>
      <c r="K173" s="659" t="s">
        <v>252</v>
      </c>
      <c r="L173" s="669" t="s">
        <v>170</v>
      </c>
      <c r="M173" s="670"/>
      <c r="N173" s="671"/>
      <c r="O173" s="621" t="s">
        <v>171</v>
      </c>
      <c r="P173" s="755" t="s">
        <v>172</v>
      </c>
      <c r="Q173" s="756"/>
      <c r="R173" s="593" t="s">
        <v>173</v>
      </c>
      <c r="S173" s="596" t="s">
        <v>253</v>
      </c>
      <c r="T173" s="596" t="s">
        <v>254</v>
      </c>
      <c r="U173" s="596" t="s">
        <v>255</v>
      </c>
      <c r="V173" s="596" t="s">
        <v>7</v>
      </c>
    </row>
    <row r="174" spans="1:22" x14ac:dyDescent="0.2">
      <c r="A174" s="577"/>
      <c r="B174" s="651"/>
      <c r="C174" s="654"/>
      <c r="D174" s="656"/>
      <c r="E174" s="666" t="s">
        <v>256</v>
      </c>
      <c r="F174" s="667"/>
      <c r="G174" s="667"/>
      <c r="H174" s="667" t="s">
        <v>257</v>
      </c>
      <c r="I174" s="667"/>
      <c r="J174" s="667"/>
      <c r="K174" s="660"/>
      <c r="L174" s="672"/>
      <c r="M174" s="673"/>
      <c r="N174" s="674"/>
      <c r="O174" s="622"/>
      <c r="P174" s="757"/>
      <c r="Q174" s="758"/>
      <c r="R174" s="594"/>
      <c r="S174" s="597"/>
      <c r="T174" s="597"/>
      <c r="U174" s="597"/>
      <c r="V174" s="597"/>
    </row>
    <row r="175" spans="1:22" ht="38.25" x14ac:dyDescent="0.2">
      <c r="A175" s="579"/>
      <c r="B175" s="652"/>
      <c r="C175" s="655"/>
      <c r="D175" s="600"/>
      <c r="E175" s="240" t="s">
        <v>186</v>
      </c>
      <c r="F175" s="241" t="s">
        <v>187</v>
      </c>
      <c r="G175" s="562" t="s">
        <v>236</v>
      </c>
      <c r="H175" s="240" t="s">
        <v>186</v>
      </c>
      <c r="I175" s="241" t="s">
        <v>187</v>
      </c>
      <c r="J175" s="562" t="s">
        <v>236</v>
      </c>
      <c r="K175" s="661"/>
      <c r="L175" s="555" t="s">
        <v>181</v>
      </c>
      <c r="M175" s="556" t="s">
        <v>182</v>
      </c>
      <c r="N175" s="557" t="s">
        <v>183</v>
      </c>
      <c r="O175" s="623"/>
      <c r="P175" s="567" t="s">
        <v>184</v>
      </c>
      <c r="Q175" s="570" t="s">
        <v>185</v>
      </c>
      <c r="R175" s="595"/>
      <c r="S175" s="665"/>
      <c r="T175" s="665"/>
      <c r="U175" s="665"/>
      <c r="V175" s="665"/>
    </row>
    <row r="176" spans="1:22" x14ac:dyDescent="0.2">
      <c r="A176" s="248" t="s">
        <v>258</v>
      </c>
      <c r="B176" s="249" t="s">
        <v>259</v>
      </c>
      <c r="C176" s="250">
        <f>[8]B!$C$1412</f>
        <v>0</v>
      </c>
      <c r="D176" s="401">
        <f>[8]B!H1412</f>
        <v>0</v>
      </c>
      <c r="E176" s="402">
        <f>[8]B!I1412</f>
        <v>0</v>
      </c>
      <c r="F176" s="402">
        <f>[8]B!J1412</f>
        <v>0</v>
      </c>
      <c r="G176" s="402">
        <f>[8]B!K1412</f>
        <v>0</v>
      </c>
      <c r="H176" s="402">
        <f>[8]B!L1412</f>
        <v>0</v>
      </c>
      <c r="I176" s="402">
        <f>[8]B!M1412</f>
        <v>0</v>
      </c>
      <c r="J176" s="402">
        <f>[8]B!N1412</f>
        <v>0</v>
      </c>
      <c r="K176" s="403"/>
      <c r="L176" s="402">
        <f>[8]B!AD1412</f>
        <v>0</v>
      </c>
      <c r="M176" s="402">
        <f>[8]B!AE1412</f>
        <v>0</v>
      </c>
      <c r="N176" s="402">
        <f>[8]B!AF1412</f>
        <v>0</v>
      </c>
      <c r="O176" s="402">
        <f>[8]B!AG1412</f>
        <v>0</v>
      </c>
      <c r="P176" s="402">
        <f>[8]B!AH1412</f>
        <v>0</v>
      </c>
      <c r="Q176" s="402">
        <f>[8]B!AI1412</f>
        <v>0</v>
      </c>
      <c r="R176" s="402">
        <f>[8]B!AJ1412</f>
        <v>0</v>
      </c>
      <c r="S176" s="17">
        <f>[8]B!$I$1412</f>
        <v>0</v>
      </c>
      <c r="T176" s="17">
        <f>[8]B!$L$1412</f>
        <v>0</v>
      </c>
      <c r="U176" s="253"/>
      <c r="V176" s="144">
        <f>[8]B!AL1412</f>
        <v>0</v>
      </c>
    </row>
    <row r="177" spans="1:22" x14ac:dyDescent="0.2">
      <c r="A177" s="254" t="s">
        <v>260</v>
      </c>
      <c r="B177" s="255" t="s">
        <v>261</v>
      </c>
      <c r="C177" s="401">
        <f>[8]B!C1547</f>
        <v>140</v>
      </c>
      <c r="D177" s="401">
        <f>[8]B!H1547</f>
        <v>119</v>
      </c>
      <c r="E177" s="404">
        <f>[8]B!I1547</f>
        <v>104</v>
      </c>
      <c r="F177" s="404">
        <f>[8]B!J1547</f>
        <v>15</v>
      </c>
      <c r="G177" s="404">
        <f>[8]B!K1547</f>
        <v>2</v>
      </c>
      <c r="H177" s="404">
        <f>[8]B!L1547</f>
        <v>15</v>
      </c>
      <c r="I177" s="404">
        <f>[8]B!M1547</f>
        <v>3</v>
      </c>
      <c r="J177" s="404">
        <f>[8]B!N1547</f>
        <v>1</v>
      </c>
      <c r="K177" s="404">
        <v>47</v>
      </c>
      <c r="L177" s="404">
        <f>[8]B!AD1547</f>
        <v>0</v>
      </c>
      <c r="M177" s="404">
        <f>[8]B!AE1547</f>
        <v>31</v>
      </c>
      <c r="N177" s="404">
        <f>[8]B!AF1547</f>
        <v>0</v>
      </c>
      <c r="O177" s="404">
        <f>[8]B!AG1547</f>
        <v>0</v>
      </c>
      <c r="P177" s="404">
        <f>[8]B!AH1547</f>
        <v>0</v>
      </c>
      <c r="Q177" s="404">
        <f>[8]B!AI1547</f>
        <v>0</v>
      </c>
      <c r="R177" s="404">
        <f>[8]B!AJ1547</f>
        <v>0</v>
      </c>
      <c r="S177" s="17">
        <f>[8]B!$I$1547</f>
        <v>104</v>
      </c>
      <c r="T177" s="17">
        <f>[8]B!$L$1547</f>
        <v>15</v>
      </c>
      <c r="U177" s="253"/>
      <c r="V177" s="144">
        <f>[8]B!$AL$1547</f>
        <v>51170915</v>
      </c>
    </row>
    <row r="178" spans="1:22" x14ac:dyDescent="0.2">
      <c r="A178" s="254" t="s">
        <v>193</v>
      </c>
      <c r="B178" s="255" t="s">
        <v>262</v>
      </c>
      <c r="C178" s="401">
        <f>[8]B!C1728</f>
        <v>54</v>
      </c>
      <c r="D178" s="401">
        <f>[8]B!H1728</f>
        <v>47</v>
      </c>
      <c r="E178" s="404">
        <f>[8]B!I1728</f>
        <v>31</v>
      </c>
      <c r="F178" s="404">
        <f>[8]B!J1728</f>
        <v>16</v>
      </c>
      <c r="G178" s="404">
        <f>[8]B!K1728</f>
        <v>2</v>
      </c>
      <c r="H178" s="404">
        <f>[8]B!L1728</f>
        <v>3</v>
      </c>
      <c r="I178" s="404">
        <f>[8]B!M1728</f>
        <v>2</v>
      </c>
      <c r="J178" s="404">
        <f>[8]B!N1728</f>
        <v>0</v>
      </c>
      <c r="K178" s="404">
        <v>23</v>
      </c>
      <c r="L178" s="404">
        <f>[8]B!AD1728</f>
        <v>0</v>
      </c>
      <c r="M178" s="404">
        <f>[8]B!AE1728</f>
        <v>0</v>
      </c>
      <c r="N178" s="404">
        <f>[8]B!AF1728</f>
        <v>0</v>
      </c>
      <c r="O178" s="404">
        <f>[8]B!AG1728</f>
        <v>0</v>
      </c>
      <c r="P178" s="404">
        <f>[8]B!AH1728</f>
        <v>0</v>
      </c>
      <c r="Q178" s="404">
        <f>[8]B!AI1728</f>
        <v>0</v>
      </c>
      <c r="R178" s="404">
        <f>[8]B!AJ1728</f>
        <v>0</v>
      </c>
      <c r="S178" s="17">
        <f>[8]B!$I$1728</f>
        <v>31</v>
      </c>
      <c r="T178" s="17">
        <f>[8]B!$L$1728</f>
        <v>3</v>
      </c>
      <c r="U178" s="253"/>
      <c r="V178" s="144">
        <f>[8]B!AL1728</f>
        <v>3303915</v>
      </c>
    </row>
    <row r="179" spans="1:22" x14ac:dyDescent="0.2">
      <c r="A179" s="254" t="s">
        <v>195</v>
      </c>
      <c r="B179" s="255" t="s">
        <v>263</v>
      </c>
      <c r="C179" s="401">
        <f>[8]B!C1792</f>
        <v>6</v>
      </c>
      <c r="D179" s="401">
        <f>[8]B!H1792</f>
        <v>5</v>
      </c>
      <c r="E179" s="404">
        <f>[8]B!I1792</f>
        <v>4</v>
      </c>
      <c r="F179" s="404">
        <f>[8]B!J1792</f>
        <v>1</v>
      </c>
      <c r="G179" s="404">
        <f>[8]B!K1792</f>
        <v>0</v>
      </c>
      <c r="H179" s="404">
        <f>[8]B!L1792</f>
        <v>1</v>
      </c>
      <c r="I179" s="404">
        <f>[8]B!M1792</f>
        <v>0</v>
      </c>
      <c r="J179" s="404">
        <f>[8]B!N1792</f>
        <v>0</v>
      </c>
      <c r="K179" s="404">
        <v>1</v>
      </c>
      <c r="L179" s="404">
        <f>[8]B!AD1792</f>
        <v>0</v>
      </c>
      <c r="M179" s="404">
        <f>[8]B!AE1792</f>
        <v>0</v>
      </c>
      <c r="N179" s="404">
        <f>[8]B!AF1792</f>
        <v>0</v>
      </c>
      <c r="O179" s="404">
        <f>[8]B!AG1792</f>
        <v>0</v>
      </c>
      <c r="P179" s="404">
        <f>[8]B!AH1792</f>
        <v>0</v>
      </c>
      <c r="Q179" s="404">
        <f>[8]B!AI1792</f>
        <v>0</v>
      </c>
      <c r="R179" s="404">
        <f>[8]B!AJ1792</f>
        <v>0</v>
      </c>
      <c r="S179" s="17">
        <f>[8]B!$I$1792</f>
        <v>4</v>
      </c>
      <c r="T179" s="17">
        <f>[8]B!$L$1792</f>
        <v>1</v>
      </c>
      <c r="U179" s="253"/>
      <c r="V179" s="144">
        <f>[8]B!AL1792</f>
        <v>657140</v>
      </c>
    </row>
    <row r="180" spans="1:22" x14ac:dyDescent="0.2">
      <c r="A180" s="254" t="s">
        <v>197</v>
      </c>
      <c r="B180" s="255" t="s">
        <v>264</v>
      </c>
      <c r="C180" s="401">
        <f>[8]B!C1866</f>
        <v>33</v>
      </c>
      <c r="D180" s="401">
        <f>[8]B!H1866</f>
        <v>30</v>
      </c>
      <c r="E180" s="404">
        <f>[8]B!I1866</f>
        <v>29</v>
      </c>
      <c r="F180" s="404">
        <f>[8]B!J1866</f>
        <v>1</v>
      </c>
      <c r="G180" s="404">
        <f>[8]B!K1866</f>
        <v>0</v>
      </c>
      <c r="H180" s="404">
        <f>[8]B!L1866</f>
        <v>2</v>
      </c>
      <c r="I180" s="404">
        <f>[8]B!M1866</f>
        <v>1</v>
      </c>
      <c r="J180" s="404">
        <f>[8]B!N1866</f>
        <v>0</v>
      </c>
      <c r="K180" s="404">
        <v>22</v>
      </c>
      <c r="L180" s="404">
        <f>[8]B!AD1866</f>
        <v>0</v>
      </c>
      <c r="M180" s="404">
        <f>[8]B!AE1866</f>
        <v>0</v>
      </c>
      <c r="N180" s="404">
        <f>[8]B!AF1866</f>
        <v>0</v>
      </c>
      <c r="O180" s="404">
        <f>[8]B!AG1866</f>
        <v>0</v>
      </c>
      <c r="P180" s="404">
        <f>[8]B!AH1866</f>
        <v>0</v>
      </c>
      <c r="Q180" s="404">
        <f>[8]B!AI1866</f>
        <v>0</v>
      </c>
      <c r="R180" s="404">
        <f>[8]B!AJ1866</f>
        <v>0</v>
      </c>
      <c r="S180" s="17">
        <f>[8]B!$I$1866</f>
        <v>29</v>
      </c>
      <c r="T180" s="17">
        <f>[8]B!$L$1866</f>
        <v>2</v>
      </c>
      <c r="U180" s="253"/>
      <c r="V180" s="144">
        <f>[8]B!AL1866</f>
        <v>2323480</v>
      </c>
    </row>
    <row r="181" spans="1:22" x14ac:dyDescent="0.2">
      <c r="A181" s="254" t="s">
        <v>265</v>
      </c>
      <c r="B181" s="255" t="s">
        <v>266</v>
      </c>
      <c r="C181" s="401">
        <f>[8]B!C1909</f>
        <v>51</v>
      </c>
      <c r="D181" s="401">
        <f>[8]B!H1909</f>
        <v>41</v>
      </c>
      <c r="E181" s="404">
        <f>[8]B!I1909</f>
        <v>38</v>
      </c>
      <c r="F181" s="404">
        <f>[8]B!J1909</f>
        <v>3</v>
      </c>
      <c r="G181" s="404">
        <f>[8]B!K1909</f>
        <v>1</v>
      </c>
      <c r="H181" s="404">
        <f>[8]B!L1909</f>
        <v>9</v>
      </c>
      <c r="I181" s="404">
        <f>[8]B!M1909</f>
        <v>0</v>
      </c>
      <c r="J181" s="404">
        <f>[8]B!N1909</f>
        <v>0</v>
      </c>
      <c r="K181" s="404">
        <v>51</v>
      </c>
      <c r="L181" s="404">
        <f>[8]B!AD1909</f>
        <v>0</v>
      </c>
      <c r="M181" s="404">
        <f>[8]B!AE1909</f>
        <v>0</v>
      </c>
      <c r="N181" s="404">
        <f>[8]B!AF1909</f>
        <v>0</v>
      </c>
      <c r="O181" s="404">
        <f>[8]B!AG1909</f>
        <v>0</v>
      </c>
      <c r="P181" s="404">
        <f>[8]B!AH1909</f>
        <v>0</v>
      </c>
      <c r="Q181" s="404">
        <f>[8]B!AI1909</f>
        <v>0</v>
      </c>
      <c r="R181" s="404">
        <f>[8]B!AJ1909</f>
        <v>0</v>
      </c>
      <c r="S181" s="17">
        <f>[8]B!$I$1909</f>
        <v>38</v>
      </c>
      <c r="T181" s="17">
        <f>[8]B!$L$1909</f>
        <v>9</v>
      </c>
      <c r="U181" s="253"/>
      <c r="V181" s="144">
        <f>[8]B!AL1909</f>
        <v>3501005</v>
      </c>
    </row>
    <row r="182" spans="1:22" x14ac:dyDescent="0.2">
      <c r="A182" s="254" t="s">
        <v>204</v>
      </c>
      <c r="B182" s="255" t="s">
        <v>267</v>
      </c>
      <c r="C182" s="405">
        <f>[8]B!C2068</f>
        <v>16</v>
      </c>
      <c r="D182" s="405">
        <f>[8]B!H2068</f>
        <v>12</v>
      </c>
      <c r="E182" s="404">
        <f>[8]B!I2068</f>
        <v>9</v>
      </c>
      <c r="F182" s="404">
        <f>[8]B!J2068</f>
        <v>3</v>
      </c>
      <c r="G182" s="404">
        <f>[8]B!K2068</f>
        <v>0</v>
      </c>
      <c r="H182" s="404">
        <f>[8]B!L2068</f>
        <v>2</v>
      </c>
      <c r="I182" s="404">
        <f>[8]B!M2068</f>
        <v>2</v>
      </c>
      <c r="J182" s="404">
        <f>[8]B!N2068</f>
        <v>0</v>
      </c>
      <c r="K182" s="404">
        <v>1</v>
      </c>
      <c r="L182" s="404">
        <f>[8]B!AD2068</f>
        <v>0</v>
      </c>
      <c r="M182" s="404">
        <f>[8]B!AE2068</f>
        <v>0</v>
      </c>
      <c r="N182" s="404">
        <f>[8]B!AF2068</f>
        <v>0</v>
      </c>
      <c r="O182" s="404">
        <f>[8]B!AG2068</f>
        <v>52</v>
      </c>
      <c r="P182" s="404">
        <f>[8]B!AH2068</f>
        <v>0</v>
      </c>
      <c r="Q182" s="404">
        <f>[8]B!AI2068</f>
        <v>0</v>
      </c>
      <c r="R182" s="404">
        <f>[8]B!AJ2068</f>
        <v>0</v>
      </c>
      <c r="S182" s="17">
        <f>[8]B!$I$2068</f>
        <v>9</v>
      </c>
      <c r="T182" s="17">
        <f>[8]B!$L$2068</f>
        <v>2</v>
      </c>
      <c r="U182" s="253"/>
      <c r="V182" s="144">
        <f>[8]B!AL2068</f>
        <v>14648570</v>
      </c>
    </row>
    <row r="183" spans="1:22" x14ac:dyDescent="0.2">
      <c r="A183" s="254" t="s">
        <v>268</v>
      </c>
      <c r="B183" s="255" t="s">
        <v>269</v>
      </c>
      <c r="C183" s="405">
        <f>[8]B!C2170</f>
        <v>10</v>
      </c>
      <c r="D183" s="405">
        <f>[8]B!H2170</f>
        <v>8</v>
      </c>
      <c r="E183" s="404">
        <f>[8]B!I2170</f>
        <v>8</v>
      </c>
      <c r="F183" s="404">
        <f>[8]B!J2170</f>
        <v>0</v>
      </c>
      <c r="G183" s="404">
        <f>[8]B!K2170</f>
        <v>0</v>
      </c>
      <c r="H183" s="404">
        <f>[8]B!L2170</f>
        <v>2</v>
      </c>
      <c r="I183" s="404">
        <f>[8]B!M2170</f>
        <v>0</v>
      </c>
      <c r="J183" s="404">
        <f>[8]B!N2170</f>
        <v>0</v>
      </c>
      <c r="K183" s="404">
        <v>3</v>
      </c>
      <c r="L183" s="404">
        <f>[8]B!AD2170</f>
        <v>0</v>
      </c>
      <c r="M183" s="404">
        <f>[8]B!AE2170</f>
        <v>0</v>
      </c>
      <c r="N183" s="404">
        <f>[8]B!AF2170</f>
        <v>0</v>
      </c>
      <c r="O183" s="404">
        <f>[8]B!AG2170</f>
        <v>0</v>
      </c>
      <c r="P183" s="404">
        <f>[8]B!AH2170</f>
        <v>0</v>
      </c>
      <c r="Q183" s="404">
        <f>[8]B!AI2170</f>
        <v>0</v>
      </c>
      <c r="R183" s="404">
        <f>[8]B!AJ2170</f>
        <v>0</v>
      </c>
      <c r="S183" s="17">
        <f>[8]B!$I$2170</f>
        <v>8</v>
      </c>
      <c r="T183" s="17">
        <f>[8]B!$L$2170</f>
        <v>2</v>
      </c>
      <c r="U183" s="253"/>
      <c r="V183" s="144">
        <f>[8]B!AL2170</f>
        <v>2163580</v>
      </c>
    </row>
    <row r="184" spans="1:22" x14ac:dyDescent="0.2">
      <c r="A184" s="254" t="s">
        <v>270</v>
      </c>
      <c r="B184" s="255" t="s">
        <v>271</v>
      </c>
      <c r="C184" s="405">
        <f>[8]B!C2398</f>
        <v>223</v>
      </c>
      <c r="D184" s="405">
        <f>[8]B!H2398</f>
        <v>186</v>
      </c>
      <c r="E184" s="404">
        <f>[8]B!I2398</f>
        <v>155</v>
      </c>
      <c r="F184" s="404">
        <f>[8]B!J2398</f>
        <v>31</v>
      </c>
      <c r="G184" s="404">
        <f>[8]B!K2398</f>
        <v>6</v>
      </c>
      <c r="H184" s="404">
        <f>[8]B!L2398</f>
        <v>27</v>
      </c>
      <c r="I184" s="404">
        <f>[8]B!M2398</f>
        <v>4</v>
      </c>
      <c r="J184" s="404">
        <f>[8]B!N2398</f>
        <v>0</v>
      </c>
      <c r="K184" s="406"/>
      <c r="L184" s="404">
        <f>[8]B!AD2398</f>
        <v>0</v>
      </c>
      <c r="M184" s="404">
        <f>[8]B!AE2398</f>
        <v>0</v>
      </c>
      <c r="N184" s="404">
        <f>[8]B!AF2398</f>
        <v>0</v>
      </c>
      <c r="O184" s="404">
        <f>[8]B!AG2398</f>
        <v>0</v>
      </c>
      <c r="P184" s="404">
        <f>[8]B!AH2398</f>
        <v>0</v>
      </c>
      <c r="Q184" s="404">
        <f>[8]B!AI2398</f>
        <v>0</v>
      </c>
      <c r="R184" s="404">
        <f>[8]B!AJ2398</f>
        <v>0</v>
      </c>
      <c r="S184" s="17">
        <f>[8]B!$I$2398</f>
        <v>155</v>
      </c>
      <c r="T184" s="17">
        <f>[8]B!$L$2398</f>
        <v>27</v>
      </c>
      <c r="U184" s="253"/>
      <c r="V184" s="144">
        <f>[8]B!AL2398</f>
        <v>55158855</v>
      </c>
    </row>
    <row r="185" spans="1:22" x14ac:dyDescent="0.2">
      <c r="A185" s="254" t="s">
        <v>272</v>
      </c>
      <c r="B185" s="255" t="s">
        <v>273</v>
      </c>
      <c r="C185" s="401">
        <f>[8]B!C2438</f>
        <v>26</v>
      </c>
      <c r="D185" s="401">
        <f>[8]B!H2438</f>
        <v>17</v>
      </c>
      <c r="E185" s="404">
        <f>[8]B!I2438</f>
        <v>4</v>
      </c>
      <c r="F185" s="404">
        <f>[8]B!J2438</f>
        <v>13</v>
      </c>
      <c r="G185" s="404">
        <f>[8]B!K2438</f>
        <v>2</v>
      </c>
      <c r="H185" s="404">
        <f>[8]B!L2438</f>
        <v>2</v>
      </c>
      <c r="I185" s="404">
        <f>[8]B!M2438</f>
        <v>5</v>
      </c>
      <c r="J185" s="404">
        <f>[8]B!N2438</f>
        <v>0</v>
      </c>
      <c r="K185" s="404">
        <v>2</v>
      </c>
      <c r="L185" s="404">
        <f>[8]B!AD2438</f>
        <v>0</v>
      </c>
      <c r="M185" s="404">
        <f>[8]B!AE2438</f>
        <v>0</v>
      </c>
      <c r="N185" s="404">
        <f>[8]B!AF2438</f>
        <v>0</v>
      </c>
      <c r="O185" s="404">
        <f>[8]B!AG2438</f>
        <v>0</v>
      </c>
      <c r="P185" s="404">
        <f>[8]B!AH2438</f>
        <v>0</v>
      </c>
      <c r="Q185" s="404">
        <f>[8]B!AI2438</f>
        <v>0</v>
      </c>
      <c r="R185" s="404">
        <f>[8]B!AJ2438</f>
        <v>0</v>
      </c>
      <c r="S185" s="17">
        <f>[8]B!$I$2438</f>
        <v>4</v>
      </c>
      <c r="T185" s="17">
        <f>[8]B!$L$2438</f>
        <v>2</v>
      </c>
      <c r="U185" s="253"/>
      <c r="V185" s="144">
        <f>[8]B!AL2438</f>
        <v>813980</v>
      </c>
    </row>
    <row r="186" spans="1:22" x14ac:dyDescent="0.2">
      <c r="A186" s="254" t="s">
        <v>274</v>
      </c>
      <c r="B186" s="255" t="s">
        <v>275</v>
      </c>
      <c r="C186" s="401">
        <f>[8]B!C2561</f>
        <v>64</v>
      </c>
      <c r="D186" s="401">
        <f>[8]B!H2561</f>
        <v>53</v>
      </c>
      <c r="E186" s="404">
        <f>[8]B!I2561</f>
        <v>43</v>
      </c>
      <c r="F186" s="404">
        <f>[8]B!J2561</f>
        <v>10</v>
      </c>
      <c r="G186" s="404">
        <f>[8]B!K2561</f>
        <v>0</v>
      </c>
      <c r="H186" s="404">
        <f>[8]B!L2561</f>
        <v>8</v>
      </c>
      <c r="I186" s="404">
        <f>[8]B!M2561</f>
        <v>3</v>
      </c>
      <c r="J186" s="404">
        <f>[8]B!N2561</f>
        <v>0</v>
      </c>
      <c r="K186" s="402">
        <v>0</v>
      </c>
      <c r="L186" s="404">
        <f>[8]B!AD2561</f>
        <v>0</v>
      </c>
      <c r="M186" s="404">
        <f>[8]B!AE2561</f>
        <v>0</v>
      </c>
      <c r="N186" s="404">
        <f>[8]B!AF2561</f>
        <v>0</v>
      </c>
      <c r="O186" s="404">
        <f>[8]B!AG2561</f>
        <v>0</v>
      </c>
      <c r="P186" s="404">
        <f>[8]B!AH2561</f>
        <v>0</v>
      </c>
      <c r="Q186" s="404">
        <f>[8]B!AI2561</f>
        <v>0</v>
      </c>
      <c r="R186" s="404">
        <f>[8]B!AJ2561</f>
        <v>0</v>
      </c>
      <c r="S186" s="17">
        <f>[8]B!$I$2561</f>
        <v>43</v>
      </c>
      <c r="T186" s="17">
        <f>[8]B!$L$2561</f>
        <v>8</v>
      </c>
      <c r="U186" s="253"/>
      <c r="V186" s="144">
        <f>[8]B!AL2561</f>
        <v>10343650</v>
      </c>
    </row>
    <row r="187" spans="1:22" x14ac:dyDescent="0.2">
      <c r="A187" s="254" t="s">
        <v>276</v>
      </c>
      <c r="B187" s="255" t="s">
        <v>277</v>
      </c>
      <c r="C187" s="401">
        <f>[8]B!C2600</f>
        <v>7</v>
      </c>
      <c r="D187" s="401">
        <f>[8]B!H2600</f>
        <v>5</v>
      </c>
      <c r="E187" s="404">
        <f>[8]B!I2600</f>
        <v>4</v>
      </c>
      <c r="F187" s="404">
        <f>[8]B!J2600</f>
        <v>1</v>
      </c>
      <c r="G187" s="404">
        <f>[8]B!K2600</f>
        <v>0</v>
      </c>
      <c r="H187" s="404">
        <f>[8]B!L2600</f>
        <v>0</v>
      </c>
      <c r="I187" s="404">
        <f>[8]B!M2600</f>
        <v>2</v>
      </c>
      <c r="J187" s="404">
        <f>[8]B!N2600</f>
        <v>0</v>
      </c>
      <c r="K187" s="402">
        <v>0</v>
      </c>
      <c r="L187" s="404">
        <f>[8]B!AD2600</f>
        <v>0</v>
      </c>
      <c r="M187" s="404">
        <f>[8]B!AE2600</f>
        <v>0</v>
      </c>
      <c r="N187" s="404">
        <f>[8]B!AF2600</f>
        <v>0</v>
      </c>
      <c r="O187" s="404">
        <f>[8]B!AG2600</f>
        <v>0</v>
      </c>
      <c r="P187" s="404">
        <f>[8]B!AH2600</f>
        <v>0</v>
      </c>
      <c r="Q187" s="404">
        <f>[8]B!AI2600</f>
        <v>0</v>
      </c>
      <c r="R187" s="404">
        <f>[8]B!AJ2600</f>
        <v>0</v>
      </c>
      <c r="S187" s="17">
        <f>[8]B!$I$2600</f>
        <v>4</v>
      </c>
      <c r="T187" s="17">
        <f>[8]B!$L$2600</f>
        <v>0</v>
      </c>
      <c r="U187" s="253"/>
      <c r="V187" s="144">
        <f>[8]B!AL2600</f>
        <v>1139560</v>
      </c>
    </row>
    <row r="188" spans="1:22" x14ac:dyDescent="0.2">
      <c r="A188" s="254" t="s">
        <v>278</v>
      </c>
      <c r="B188" s="255" t="s">
        <v>279</v>
      </c>
      <c r="C188" s="401">
        <f>[8]B!C2640</f>
        <v>64</v>
      </c>
      <c r="D188" s="401">
        <f>[8]B!H2640</f>
        <v>57</v>
      </c>
      <c r="E188" s="404">
        <f>[8]B!I2640</f>
        <v>46</v>
      </c>
      <c r="F188" s="404">
        <f>[8]B!J2640</f>
        <v>11</v>
      </c>
      <c r="G188" s="404">
        <f>[8]B!K2640</f>
        <v>1</v>
      </c>
      <c r="H188" s="404">
        <f>[8]B!L2640</f>
        <v>5</v>
      </c>
      <c r="I188" s="404">
        <f>[8]B!M2640</f>
        <v>1</v>
      </c>
      <c r="J188" s="404">
        <f>[8]B!N2640</f>
        <v>0</v>
      </c>
      <c r="K188" s="402">
        <v>2</v>
      </c>
      <c r="L188" s="404">
        <f>[8]B!AD2640</f>
        <v>0</v>
      </c>
      <c r="M188" s="404">
        <f>[8]B!AE2640</f>
        <v>0</v>
      </c>
      <c r="N188" s="404">
        <f>[8]B!AF2640</f>
        <v>0</v>
      </c>
      <c r="O188" s="404">
        <f>[8]B!AG2640</f>
        <v>0</v>
      </c>
      <c r="P188" s="404">
        <f>[8]B!AH2640</f>
        <v>0</v>
      </c>
      <c r="Q188" s="404">
        <f>[8]B!AI2640</f>
        <v>0</v>
      </c>
      <c r="R188" s="404">
        <f>[8]B!AJ2640</f>
        <v>0</v>
      </c>
      <c r="S188" s="17">
        <f>[8]B!$I$2640</f>
        <v>46</v>
      </c>
      <c r="T188" s="17">
        <f>[8]B!$L$2640</f>
        <v>5</v>
      </c>
      <c r="U188" s="253"/>
      <c r="V188" s="144">
        <f>[8]B!AL2640</f>
        <v>10577425</v>
      </c>
    </row>
    <row r="189" spans="1:22" x14ac:dyDescent="0.2">
      <c r="A189" s="257" t="s">
        <v>280</v>
      </c>
      <c r="B189" s="255" t="s">
        <v>281</v>
      </c>
      <c r="C189" s="401">
        <f>SUM(C190:C192)</f>
        <v>97</v>
      </c>
      <c r="D189" s="401">
        <f t="shared" ref="D189:Q189" si="6">SUM(D190:D192)</f>
        <v>95</v>
      </c>
      <c r="E189" s="401">
        <f>SUM(E190:E192)</f>
        <v>41</v>
      </c>
      <c r="F189" s="401">
        <f>SUM(F190:F192)</f>
        <v>54</v>
      </c>
      <c r="G189" s="401">
        <f t="shared" si="6"/>
        <v>2</v>
      </c>
      <c r="H189" s="401">
        <f t="shared" si="6"/>
        <v>0</v>
      </c>
      <c r="I189" s="401">
        <f t="shared" si="6"/>
        <v>0</v>
      </c>
      <c r="J189" s="401">
        <f t="shared" si="6"/>
        <v>0</v>
      </c>
      <c r="K189" s="406"/>
      <c r="L189" s="401">
        <f t="shared" si="6"/>
        <v>0</v>
      </c>
      <c r="M189" s="401">
        <f t="shared" si="6"/>
        <v>0</v>
      </c>
      <c r="N189" s="401">
        <f t="shared" si="6"/>
        <v>0</v>
      </c>
      <c r="O189" s="401">
        <f t="shared" si="6"/>
        <v>0</v>
      </c>
      <c r="P189" s="401">
        <f t="shared" si="6"/>
        <v>0</v>
      </c>
      <c r="Q189" s="401">
        <f t="shared" si="6"/>
        <v>0</v>
      </c>
      <c r="R189" s="401">
        <f>SUM(R190:R192)</f>
        <v>0</v>
      </c>
      <c r="S189" s="401">
        <f>SUM(S190:S192)</f>
        <v>82</v>
      </c>
      <c r="T189" s="401">
        <f>SUM(T190:T192)</f>
        <v>0</v>
      </c>
      <c r="U189" s="253"/>
      <c r="V189" s="401">
        <f>SUM(V190:V192)</f>
        <v>6738760</v>
      </c>
    </row>
    <row r="190" spans="1:22" x14ac:dyDescent="0.2">
      <c r="A190" s="258"/>
      <c r="B190" s="259" t="s">
        <v>282</v>
      </c>
      <c r="C190" s="402">
        <f>[8]B!C2646</f>
        <v>97</v>
      </c>
      <c r="D190" s="402">
        <f>[8]B!H2646</f>
        <v>95</v>
      </c>
      <c r="E190" s="402">
        <f>[8]B!I2646</f>
        <v>41</v>
      </c>
      <c r="F190" s="402">
        <f>[8]B!J2646</f>
        <v>54</v>
      </c>
      <c r="G190" s="402">
        <f>[8]B!K2646</f>
        <v>2</v>
      </c>
      <c r="H190" s="402">
        <f>[8]B!L2646</f>
        <v>0</v>
      </c>
      <c r="I190" s="402">
        <f>[8]B!M2646</f>
        <v>0</v>
      </c>
      <c r="J190" s="402">
        <f>[8]B!N2646</f>
        <v>0</v>
      </c>
      <c r="K190" s="406"/>
      <c r="L190" s="402">
        <f>[8]B!AD2646</f>
        <v>0</v>
      </c>
      <c r="M190" s="402">
        <f>[8]B!AE2646</f>
        <v>0</v>
      </c>
      <c r="N190" s="402">
        <f>[8]B!AF2646</f>
        <v>0</v>
      </c>
      <c r="O190" s="402">
        <f>[8]B!AG2646</f>
        <v>0</v>
      </c>
      <c r="P190" s="402">
        <f>[8]B!AH2646</f>
        <v>0</v>
      </c>
      <c r="Q190" s="402">
        <f>[8]B!AI2646</f>
        <v>0</v>
      </c>
      <c r="R190" s="402">
        <f>[8]B!AJ2646</f>
        <v>0</v>
      </c>
      <c r="S190" s="17">
        <f>[8]B!$I$2646</f>
        <v>41</v>
      </c>
      <c r="T190" s="17">
        <f>[8]B!$L$2646</f>
        <v>0</v>
      </c>
      <c r="U190" s="260"/>
      <c r="V190" s="144">
        <f>[8]B!AL2646</f>
        <v>6738760</v>
      </c>
    </row>
    <row r="191" spans="1:22" x14ac:dyDescent="0.2">
      <c r="A191" s="258"/>
      <c r="B191" s="259" t="s">
        <v>283</v>
      </c>
      <c r="C191" s="402">
        <f>[8]B!C2647</f>
        <v>0</v>
      </c>
      <c r="D191" s="402">
        <f>[8]B!H2647</f>
        <v>0</v>
      </c>
      <c r="E191" s="402">
        <f>[8]B!I2647</f>
        <v>0</v>
      </c>
      <c r="F191" s="402">
        <f>[8]B!J2647</f>
        <v>0</v>
      </c>
      <c r="G191" s="402">
        <f>[8]B!K2647</f>
        <v>0</v>
      </c>
      <c r="H191" s="402">
        <f>[8]B!L2647</f>
        <v>0</v>
      </c>
      <c r="I191" s="402">
        <f>[8]B!M2647</f>
        <v>0</v>
      </c>
      <c r="J191" s="402">
        <f>[8]B!N2647</f>
        <v>0</v>
      </c>
      <c r="K191" s="406"/>
      <c r="L191" s="402">
        <f>[8]B!AD2647</f>
        <v>0</v>
      </c>
      <c r="M191" s="402">
        <f>[8]B!AE2647</f>
        <v>0</v>
      </c>
      <c r="N191" s="402">
        <f>[8]B!AF2647</f>
        <v>0</v>
      </c>
      <c r="O191" s="402">
        <f>[8]B!AG2647</f>
        <v>0</v>
      </c>
      <c r="P191" s="402">
        <f>[8]B!AH2647</f>
        <v>0</v>
      </c>
      <c r="Q191" s="402">
        <f>[8]B!AI2647</f>
        <v>0</v>
      </c>
      <c r="R191" s="402">
        <f>[8]B!AJ2647</f>
        <v>0</v>
      </c>
      <c r="S191" s="17">
        <f>[8]B!$I$2646</f>
        <v>41</v>
      </c>
      <c r="T191" s="17">
        <f>[8]B!$L$2646</f>
        <v>0</v>
      </c>
      <c r="U191" s="260"/>
      <c r="V191" s="144">
        <f>[8]B!AL2647</f>
        <v>0</v>
      </c>
    </row>
    <row r="192" spans="1:22" x14ac:dyDescent="0.2">
      <c r="A192" s="258"/>
      <c r="B192" s="259" t="s">
        <v>284</v>
      </c>
      <c r="C192" s="402">
        <f>SUM([8]B!C2648:C2652)</f>
        <v>0</v>
      </c>
      <c r="D192" s="402">
        <f>SUM([8]B!H2648:H2652)</f>
        <v>0</v>
      </c>
      <c r="E192" s="402">
        <f>SUM([8]B!I2648:I2652)</f>
        <v>0</v>
      </c>
      <c r="F192" s="402">
        <f>SUM([8]B!J2648:J2652)</f>
        <v>0</v>
      </c>
      <c r="G192" s="402">
        <f>SUM([8]B!K2648:K2652)</f>
        <v>0</v>
      </c>
      <c r="H192" s="402">
        <f>SUM([8]B!L2648:L2652)</f>
        <v>0</v>
      </c>
      <c r="I192" s="402">
        <f>SUM([8]B!M2648:M2652)</f>
        <v>0</v>
      </c>
      <c r="J192" s="402">
        <f>SUM([8]B!N2648:N2652)</f>
        <v>0</v>
      </c>
      <c r="K192" s="406"/>
      <c r="L192" s="402">
        <f>SUM([8]B!AD2648:AD2652)</f>
        <v>0</v>
      </c>
      <c r="M192" s="402">
        <f>SUM([8]B!AE2648:AE2652)</f>
        <v>0</v>
      </c>
      <c r="N192" s="402">
        <f>SUM([8]B!AF2648:AF2652)</f>
        <v>0</v>
      </c>
      <c r="O192" s="402">
        <f>SUM([8]B!AG2648:AG2652)</f>
        <v>0</v>
      </c>
      <c r="P192" s="402">
        <f>SUM([8]B!AH2648:AH2652)</f>
        <v>0</v>
      </c>
      <c r="Q192" s="402">
        <f>SUM([8]B!AI2648:AI2652)</f>
        <v>0</v>
      </c>
      <c r="R192" s="402">
        <f>SUM([8]B!AJ2648:AJ2652)</f>
        <v>0</v>
      </c>
      <c r="S192" s="402">
        <f>SUM([8]B!I2648:I2652)</f>
        <v>0</v>
      </c>
      <c r="T192" s="402">
        <f>SUM([8]B!L2648:L2652)</f>
        <v>0</v>
      </c>
      <c r="U192" s="260"/>
      <c r="V192" s="402">
        <f>SUM([8]B!AL2648:AL2652)</f>
        <v>0</v>
      </c>
    </row>
    <row r="193" spans="1:28" x14ac:dyDescent="0.2">
      <c r="A193" s="254" t="s">
        <v>285</v>
      </c>
      <c r="B193" s="255" t="s">
        <v>286</v>
      </c>
      <c r="C193" s="401">
        <f>+[8]B!C2889</f>
        <v>99</v>
      </c>
      <c r="D193" s="401">
        <f>+[8]B!H2889</f>
        <v>88</v>
      </c>
      <c r="E193" s="407">
        <f>+[8]B!I2889</f>
        <v>80</v>
      </c>
      <c r="F193" s="407">
        <f>+[8]B!J2889</f>
        <v>8</v>
      </c>
      <c r="G193" s="407">
        <f>+[8]B!K2889</f>
        <v>3</v>
      </c>
      <c r="H193" s="407">
        <f>+[8]B!L2889</f>
        <v>8</v>
      </c>
      <c r="I193" s="407">
        <f>+[8]B!M2889</f>
        <v>0</v>
      </c>
      <c r="J193" s="407">
        <f>+[8]B!N2889</f>
        <v>0</v>
      </c>
      <c r="K193" s="402">
        <v>8</v>
      </c>
      <c r="L193" s="404">
        <f>+[8]B!AD2889</f>
        <v>4</v>
      </c>
      <c r="M193" s="404">
        <f>+[8]B!AE2889</f>
        <v>8</v>
      </c>
      <c r="N193" s="404">
        <f>+[8]B!AF2889</f>
        <v>0</v>
      </c>
      <c r="O193" s="404">
        <f>+[8]B!AG2889</f>
        <v>0</v>
      </c>
      <c r="P193" s="404">
        <f>+[8]B!AH2889</f>
        <v>0</v>
      </c>
      <c r="Q193" s="404">
        <f>+[8]B!AI2889</f>
        <v>0</v>
      </c>
      <c r="R193" s="404">
        <f>+[8]B!AJ2889</f>
        <v>0</v>
      </c>
      <c r="S193" s="17">
        <f>[8]B!$I$2889</f>
        <v>80</v>
      </c>
      <c r="T193" s="17">
        <f>[8]B!$L$2889</f>
        <v>8</v>
      </c>
      <c r="U193" s="260"/>
      <c r="V193" s="145">
        <f>[8]B!$AL$2889</f>
        <v>38946510</v>
      </c>
    </row>
    <row r="194" spans="1:28" x14ac:dyDescent="0.2">
      <c r="A194" s="254" t="s">
        <v>287</v>
      </c>
      <c r="B194" s="255" t="s">
        <v>288</v>
      </c>
      <c r="C194" s="405">
        <f>+[8]B!C3105</f>
        <v>56</v>
      </c>
      <c r="D194" s="405">
        <f>+[8]B!H3105</f>
        <v>37</v>
      </c>
      <c r="E194" s="404">
        <f>+[8]B!I3105</f>
        <v>36</v>
      </c>
      <c r="F194" s="404">
        <f>+[8]B!J3105</f>
        <v>1</v>
      </c>
      <c r="G194" s="404">
        <f>+[8]B!K3105</f>
        <v>1</v>
      </c>
      <c r="H194" s="404">
        <f>+[8]B!L3105</f>
        <v>16</v>
      </c>
      <c r="I194" s="404">
        <f>+[8]B!M3105</f>
        <v>1</v>
      </c>
      <c r="J194" s="404">
        <f>+[8]B!N3105</f>
        <v>1</v>
      </c>
      <c r="K194" s="404">
        <v>56</v>
      </c>
      <c r="L194" s="404">
        <f>+[8]B!AD3094</f>
        <v>0</v>
      </c>
      <c r="M194" s="404">
        <f>+[8]B!AE3094</f>
        <v>0</v>
      </c>
      <c r="N194" s="404">
        <f>+[8]B!AF3094</f>
        <v>0</v>
      </c>
      <c r="O194" s="404">
        <f>+[8]B!AG3094</f>
        <v>0</v>
      </c>
      <c r="P194" s="404">
        <f>+[8]B!AH3094</f>
        <v>0</v>
      </c>
      <c r="Q194" s="404">
        <f>+[8]B!AI3094</f>
        <v>0</v>
      </c>
      <c r="R194" s="404">
        <f>+[8]B!AJ3094</f>
        <v>0</v>
      </c>
      <c r="S194" s="404">
        <f>+[8]B!I3094</f>
        <v>35</v>
      </c>
      <c r="T194" s="404">
        <f>+[8]B!L3094</f>
        <v>16</v>
      </c>
      <c r="U194" s="260"/>
      <c r="V194" s="404">
        <f>+[8]B!AL3094</f>
        <v>1013940</v>
      </c>
    </row>
    <row r="195" spans="1:28" x14ac:dyDescent="0.2">
      <c r="A195" s="261" t="s">
        <v>287</v>
      </c>
      <c r="B195" s="262" t="s">
        <v>289</v>
      </c>
      <c r="C195" s="408">
        <f>+[8]B!C2894</f>
        <v>8</v>
      </c>
      <c r="D195" s="401">
        <f>+[8]B!H2894</f>
        <v>3</v>
      </c>
      <c r="E195" s="402">
        <f>+[8]B!I2894</f>
        <v>3</v>
      </c>
      <c r="F195" s="402">
        <f>+[8]B!J2894</f>
        <v>0</v>
      </c>
      <c r="G195" s="402">
        <f>+[8]B!K2894</f>
        <v>0</v>
      </c>
      <c r="H195" s="402">
        <f>+[8]B!L2894</f>
        <v>5</v>
      </c>
      <c r="I195" s="402">
        <f>+[8]B!M2894</f>
        <v>0</v>
      </c>
      <c r="J195" s="402">
        <f>+[8]B!N2894</f>
        <v>0</v>
      </c>
      <c r="K195" s="409"/>
      <c r="L195" s="410">
        <f>+[8]B!AD2894</f>
        <v>0</v>
      </c>
      <c r="M195" s="410">
        <f>+[8]B!AE2894</f>
        <v>0</v>
      </c>
      <c r="N195" s="410">
        <f>+[8]B!AF2894</f>
        <v>0</v>
      </c>
      <c r="O195" s="410">
        <f>+[8]B!AG2894</f>
        <v>0</v>
      </c>
      <c r="P195" s="410">
        <f>+[8]B!AH2894</f>
        <v>0</v>
      </c>
      <c r="Q195" s="410">
        <f>+[8]B!AI2894</f>
        <v>0</v>
      </c>
      <c r="R195" s="410">
        <f>+[8]B!AJ2894</f>
        <v>0</v>
      </c>
      <c r="S195" s="253"/>
      <c r="T195" s="253"/>
      <c r="U195" s="57">
        <f>+[8]B!C2894</f>
        <v>8</v>
      </c>
      <c r="V195" s="264">
        <f>+[8]B!AL2894*0.75</f>
        <v>206032.5</v>
      </c>
    </row>
    <row r="196" spans="1:28" s="3" customFormat="1" x14ac:dyDescent="0.2">
      <c r="A196" s="637" t="s">
        <v>290</v>
      </c>
      <c r="B196" s="637"/>
      <c r="C196" s="411">
        <f t="shared" ref="C196:J196" si="7">SUM(C176:C189)+C193+C194+C195</f>
        <v>954</v>
      </c>
      <c r="D196" s="411">
        <f t="shared" si="7"/>
        <v>803</v>
      </c>
      <c r="E196" s="411">
        <f t="shared" si="7"/>
        <v>635</v>
      </c>
      <c r="F196" s="411">
        <f t="shared" si="7"/>
        <v>168</v>
      </c>
      <c r="G196" s="411">
        <f t="shared" si="7"/>
        <v>20</v>
      </c>
      <c r="H196" s="411">
        <f t="shared" si="7"/>
        <v>105</v>
      </c>
      <c r="I196" s="411">
        <f t="shared" si="7"/>
        <v>24</v>
      </c>
      <c r="J196" s="411">
        <f t="shared" si="7"/>
        <v>2</v>
      </c>
      <c r="K196" s="411">
        <f t="shared" ref="K196" si="8">SUM(K176:K195)</f>
        <v>216</v>
      </c>
      <c r="L196" s="411">
        <f t="shared" ref="L196:R196" si="9">SUM(L176:L189)+L193+L194+L195</f>
        <v>4</v>
      </c>
      <c r="M196" s="411">
        <f t="shared" si="9"/>
        <v>39</v>
      </c>
      <c r="N196" s="411">
        <f t="shared" si="9"/>
        <v>0</v>
      </c>
      <c r="O196" s="411">
        <f t="shared" si="9"/>
        <v>52</v>
      </c>
      <c r="P196" s="411">
        <f t="shared" si="9"/>
        <v>0</v>
      </c>
      <c r="Q196" s="411">
        <f t="shared" si="9"/>
        <v>0</v>
      </c>
      <c r="R196" s="411">
        <f t="shared" si="9"/>
        <v>0</v>
      </c>
      <c r="S196" s="411">
        <f>SUM(S176:S189)+S193+S194</f>
        <v>672</v>
      </c>
      <c r="T196" s="411">
        <f>SUM(T176:T189)+T193+T194</f>
        <v>100</v>
      </c>
      <c r="U196" s="411">
        <f>SUM(U195)</f>
        <v>8</v>
      </c>
      <c r="V196" s="411">
        <f>SUM(V176:V189)+V193+V194+V195</f>
        <v>202707317.5</v>
      </c>
    </row>
    <row r="197" spans="1:28" ht="14.25" customHeight="1" x14ac:dyDescent="0.2">
      <c r="A197" s="668" t="s">
        <v>291</v>
      </c>
      <c r="B197" s="668"/>
      <c r="C197" s="668"/>
      <c r="D197" s="668"/>
      <c r="E197" s="668"/>
      <c r="F197" s="668"/>
    </row>
    <row r="198" spans="1:28" ht="51" x14ac:dyDescent="0.2">
      <c r="A198" s="575" t="s">
        <v>292</v>
      </c>
      <c r="B198" s="650"/>
      <c r="C198" s="581" t="s">
        <v>157</v>
      </c>
      <c r="D198" s="581" t="s">
        <v>293</v>
      </c>
      <c r="E198" s="621" t="s">
        <v>294</v>
      </c>
      <c r="F198" s="621" t="s">
        <v>295</v>
      </c>
      <c r="G198" s="565" t="s">
        <v>296</v>
      </c>
      <c r="H198" s="565" t="s">
        <v>297</v>
      </c>
      <c r="I198" s="565" t="s">
        <v>298</v>
      </c>
      <c r="J198" s="570" t="s">
        <v>298</v>
      </c>
    </row>
    <row r="199" spans="1:28" ht="25.5" x14ac:dyDescent="0.2">
      <c r="A199" s="579"/>
      <c r="B199" s="652"/>
      <c r="C199" s="583"/>
      <c r="D199" s="583"/>
      <c r="E199" s="623"/>
      <c r="F199" s="623"/>
      <c r="G199" s="412" t="s">
        <v>294</v>
      </c>
      <c r="H199" s="412" t="s">
        <v>295</v>
      </c>
      <c r="I199" s="412" t="s">
        <v>294</v>
      </c>
      <c r="J199" s="413" t="s">
        <v>295</v>
      </c>
      <c r="S199" s="3"/>
      <c r="T199" s="3"/>
      <c r="U199" s="3"/>
      <c r="V199" s="3"/>
    </row>
    <row r="200" spans="1:28" x14ac:dyDescent="0.2">
      <c r="A200" s="640" t="s">
        <v>299</v>
      </c>
      <c r="B200" s="664"/>
      <c r="C200" s="269">
        <f>SUM(E200:F200)</f>
        <v>338</v>
      </c>
      <c r="D200" s="414">
        <v>197</v>
      </c>
      <c r="E200" s="415">
        <f>SUM([8]B!P1412,[8]B!P1547,[8]B!P1728,[8]B!P1792,[8]B!P1866,[8]B!P1909,[8]B!P2057,[8]B!P2067,[8]B!P2167,[8]B!P2169,[8]B!P2392,[8]B!P2397,[8]B!P2438,[8]B!P2561,[8]B!P2600,[8]B!P2640,[8]B!P2655,[8]B!P2882,[8]B!P2894,[8]B!P3094)</f>
        <v>33</v>
      </c>
      <c r="F200" s="416">
        <f>SUM([8]B!Q1412,[8]B!Q1547,[8]B!Q1728,[8]B!Q1792,[8]B!Q1866,[8]B!Q1909,[8]B!Q2057,[8]B!Q2067,[8]B!Q2167,[8]B!Q2169,[8]B!Q2392,[8]B!Q2397,[8]B!Q2438,[8]B!Q2561,[8]B!Q2600,[8]B!Q2640,[8]B!Q2655,[8]B!Q2882,[8]B!Q2894,[8]B!Q3094)</f>
        <v>305</v>
      </c>
      <c r="G200" s="414"/>
      <c r="H200" s="417"/>
      <c r="I200" s="417"/>
      <c r="J200" s="418"/>
      <c r="K200" s="270" t="str">
        <f>AA200</f>
        <v/>
      </c>
      <c r="AA200" s="271" t="str">
        <f>IF(C200&lt;D200,"Beneficiarios MAI no puede ser mayor al TOTAL","")</f>
        <v/>
      </c>
      <c r="AB200" s="271">
        <f>IF(C200&lt;D200,1,0)</f>
        <v>0</v>
      </c>
    </row>
    <row r="201" spans="1:28" x14ac:dyDescent="0.2">
      <c r="A201" s="689" t="s">
        <v>300</v>
      </c>
      <c r="B201" s="690"/>
      <c r="C201" s="272">
        <f>SUM(E201:F201)</f>
        <v>208</v>
      </c>
      <c r="D201" s="419">
        <v>172</v>
      </c>
      <c r="E201" s="420">
        <f>SUM([8]B!S1412,[8]B!S1547,[8]B!S1728,[8]B!S1792,[8]B!S1866,[8]B!S1909,[8]B!S2057,[8]B!S2067,[8]B!S2167,[8]B!S2169,[8]B!S2392,[8]B!S2397,[8]B!S2438,[8]B!S2561,[8]B!S2600,[8]B!S2640,[8]B!S2655,[8]B!S2882,[8]B!S2894,[8]B!S3094)</f>
        <v>37</v>
      </c>
      <c r="F201" s="421">
        <f>SUM([8]B!T1412,[8]B!T1547,[8]B!T1728,[8]B!T1792,[8]B!T1866,[8]B!T1909,[8]B!T2057,[8]B!T2067,[8]B!T2167,[8]B!T2169,[8]B!T2392,[8]B!T2397,[8]B!T2438,[8]B!T2561,[8]B!T2600,[8]B!T2640,[8]B!T2655,[8]B!T2882,[8]B!T2894,[8]B!T3094)</f>
        <v>171</v>
      </c>
      <c r="G201" s="419"/>
      <c r="H201" s="422"/>
      <c r="I201" s="422"/>
      <c r="J201" s="422"/>
      <c r="K201" s="270" t="str">
        <f>AA201</f>
        <v/>
      </c>
      <c r="S201" s="3"/>
      <c r="T201" s="3"/>
      <c r="V201" s="3"/>
      <c r="AA201" s="271" t="str">
        <f>IF(C201&lt;D201,"Beneficiarios MAI no puede ser mayor al TOTAL","")</f>
        <v/>
      </c>
      <c r="AB201" s="271">
        <f>IF(C201&lt;D201,1,0)</f>
        <v>0</v>
      </c>
    </row>
    <row r="202" spans="1:28" x14ac:dyDescent="0.2">
      <c r="A202" s="691" t="s">
        <v>301</v>
      </c>
      <c r="B202" s="273" t="s">
        <v>302</v>
      </c>
      <c r="C202" s="274">
        <f>SUM(E202:F202)</f>
        <v>191</v>
      </c>
      <c r="D202" s="423">
        <v>176</v>
      </c>
      <c r="E202" s="424">
        <f>SUM([8]B!Y1412,[8]B!Y1547,[8]B!Y1728,[8]B!Y1792,[8]B!Y1866,[8]B!Y1909,[8]B!Y2057,[8]B!Y2067,[8]B!Y2167,[8]B!Y2169,[8]B!Y2392,[8]B!Y2397,[8]B!Y2438,[8]B!Y2561,[8]B!Y2600,[8]B!Y2640,[8]B!Y2655,[8]B!Y2882,[8]B!Y2894,[8]B!Y3094)</f>
        <v>17</v>
      </c>
      <c r="F202" s="424">
        <f>SUM([8]B!Z1412,[8]B!Z1547,[8]B!Z1728,[8]B!Z1792,[8]B!Z1866,[8]B!Z1909,[8]B!Z2057,[8]B!Z2067,[8]B!Z2167,[8]B!Z2169,[8]B!Z2392,[8]B!Z2397,[8]B!Z2438,[8]B!Z2561,[8]B!Z2600,[8]B!Z2640,[8]B!Z2655,[8]B!Z2882,[8]B!Z2894,[8]B!Z3094)</f>
        <v>174</v>
      </c>
      <c r="G202" s="414"/>
      <c r="H202" s="417"/>
      <c r="I202" s="417"/>
      <c r="J202" s="417"/>
      <c r="K202" s="270" t="str">
        <f>AA202</f>
        <v/>
      </c>
      <c r="AA202" s="271" t="str">
        <f>IF(C202&lt;D202,"Beneficiarios MAI no puede ser mayor al TOTAL","")</f>
        <v/>
      </c>
      <c r="AB202" s="271">
        <f>IF(C202&lt;D202,1,0)</f>
        <v>0</v>
      </c>
    </row>
    <row r="203" spans="1:28" x14ac:dyDescent="0.2">
      <c r="A203" s="692"/>
      <c r="B203" s="275" t="s">
        <v>303</v>
      </c>
      <c r="C203" s="272">
        <f>SUM(E203:F203)</f>
        <v>1</v>
      </c>
      <c r="D203" s="425">
        <v>1</v>
      </c>
      <c r="E203" s="426">
        <f>SUM([8]B!V1412,[8]B!V1547,[8]B!V1728,[8]B!V1792,[8]B!V1866,[8]B!V1909,[8]B!V2057,[8]B!V2067,[8]B!V2167,[8]B!V2169,[8]B!V2392,[8]B!V2397,[8]B!V2438,[8]B!V2561,[8]B!V2600,[8]B!V2640,[8]B!V2655,[8]B!V2882,[8]B!V2894,[8]B!V3094)</f>
        <v>0</v>
      </c>
      <c r="F203" s="426">
        <f>SUM([8]B!W1412,[8]B!W1547,[8]B!W1728,[8]B!W1792,[8]B!W1866,[8]B!W1909,[8]B!W2057,[8]B!W2067,[8]B!W2167,[8]B!W2169,[8]B!W2392,[8]B!W2397,[8]B!W2438,[8]B!W2561,[8]B!W2600,[8]B!W2640,[8]B!W2655,[8]B!W2882,[8]B!W2894,[8]B!W3094)</f>
        <v>1</v>
      </c>
      <c r="G203" s="425"/>
      <c r="H203" s="427"/>
      <c r="I203" s="427"/>
      <c r="J203" s="427"/>
      <c r="K203" s="270" t="str">
        <f>AA203</f>
        <v/>
      </c>
      <c r="AA203" s="271" t="str">
        <f>IF(C203&lt;D203,"Beneficiarios MAI no puede ser mayor al TOTAL","")</f>
        <v/>
      </c>
      <c r="AB203" s="271">
        <f>IF(C203&lt;D203,1,0)</f>
        <v>0</v>
      </c>
    </row>
    <row r="204" spans="1:28" ht="14.25" customHeight="1" x14ac:dyDescent="0.2">
      <c r="A204" s="668" t="s">
        <v>304</v>
      </c>
      <c r="B204" s="668"/>
      <c r="C204" s="559"/>
      <c r="D204" s="559"/>
      <c r="E204" s="2"/>
      <c r="F204" s="2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</row>
    <row r="205" spans="1:28" ht="14.25" customHeight="1" x14ac:dyDescent="0.2">
      <c r="A205" s="693" t="s">
        <v>305</v>
      </c>
      <c r="B205" s="694"/>
      <c r="C205" s="581" t="s">
        <v>5</v>
      </c>
      <c r="D205" s="599" t="s">
        <v>6</v>
      </c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105"/>
    </row>
    <row r="206" spans="1:28" x14ac:dyDescent="0.2">
      <c r="A206" s="695"/>
      <c r="B206" s="696"/>
      <c r="C206" s="583"/>
      <c r="D206" s="600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105"/>
    </row>
    <row r="207" spans="1:28" x14ac:dyDescent="0.2">
      <c r="A207" s="679" t="s">
        <v>306</v>
      </c>
      <c r="B207" s="680"/>
      <c r="C207" s="277">
        <f>[8]B!C2886</f>
        <v>4</v>
      </c>
      <c r="D207" s="278">
        <f>[8]B!I2886</f>
        <v>4</v>
      </c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105"/>
      <c r="U207" s="105"/>
    </row>
    <row r="208" spans="1:28" x14ac:dyDescent="0.2">
      <c r="A208" s="681" t="s">
        <v>307</v>
      </c>
      <c r="B208" s="681"/>
      <c r="C208" s="279">
        <f>SUM([8]B!C2885+[8]B!C2887)</f>
        <v>2</v>
      </c>
      <c r="D208" s="280">
        <f>[8]B!I2885+[8]B!I2887</f>
        <v>2</v>
      </c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105"/>
    </row>
    <row r="209" spans="1:22" ht="14.25" customHeight="1" x14ac:dyDescent="0.2">
      <c r="A209" s="682" t="s">
        <v>308</v>
      </c>
      <c r="B209" s="682"/>
      <c r="C209" s="558"/>
      <c r="D209" s="428"/>
      <c r="E209" s="428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105"/>
      <c r="S209" s="383"/>
      <c r="T209" s="383"/>
    </row>
    <row r="210" spans="1:22" ht="14.25" customHeight="1" x14ac:dyDescent="0.2">
      <c r="A210" s="683" t="s">
        <v>226</v>
      </c>
      <c r="B210" s="684"/>
      <c r="C210" s="581" t="s">
        <v>157</v>
      </c>
      <c r="D210" s="613" t="s">
        <v>227</v>
      </c>
      <c r="E210" s="614"/>
      <c r="F210" s="614"/>
      <c r="G210" s="614"/>
      <c r="H210" s="615" t="s">
        <v>169</v>
      </c>
      <c r="I210" s="616"/>
      <c r="J210" s="617"/>
      <c r="K210" s="697" t="s">
        <v>170</v>
      </c>
      <c r="L210" s="633"/>
      <c r="M210" s="633"/>
      <c r="N210" s="621" t="s">
        <v>171</v>
      </c>
      <c r="O210" s="750" t="s">
        <v>172</v>
      </c>
      <c r="P210" s="751"/>
      <c r="Q210" s="593" t="s">
        <v>173</v>
      </c>
    </row>
    <row r="211" spans="1:22" s="123" customFormat="1" ht="14.25" customHeight="1" x14ac:dyDescent="0.2">
      <c r="A211" s="685"/>
      <c r="B211" s="686"/>
      <c r="C211" s="582"/>
      <c r="D211" s="644" t="s">
        <v>175</v>
      </c>
      <c r="E211" s="639" t="s">
        <v>176</v>
      </c>
      <c r="F211" s="639"/>
      <c r="G211" s="603" t="s">
        <v>236</v>
      </c>
      <c r="H211" s="605" t="s">
        <v>178</v>
      </c>
      <c r="I211" s="607" t="s">
        <v>179</v>
      </c>
      <c r="J211" s="609" t="s">
        <v>180</v>
      </c>
      <c r="K211" s="611" t="s">
        <v>309</v>
      </c>
      <c r="L211" s="612" t="s">
        <v>182</v>
      </c>
      <c r="M211" s="626" t="s">
        <v>183</v>
      </c>
      <c r="N211" s="622"/>
      <c r="O211" s="752" t="s">
        <v>184</v>
      </c>
      <c r="P211" s="753" t="s">
        <v>185</v>
      </c>
      <c r="Q211" s="594"/>
      <c r="S211" s="5"/>
      <c r="T211" s="5"/>
      <c r="U211" s="5"/>
      <c r="V211" s="5"/>
    </row>
    <row r="212" spans="1:22" s="123" customFormat="1" x14ac:dyDescent="0.2">
      <c r="A212" s="687"/>
      <c r="B212" s="688"/>
      <c r="C212" s="583"/>
      <c r="D212" s="645"/>
      <c r="E212" s="492" t="s">
        <v>186</v>
      </c>
      <c r="F212" s="456" t="s">
        <v>187</v>
      </c>
      <c r="G212" s="604"/>
      <c r="H212" s="606"/>
      <c r="I212" s="608"/>
      <c r="J212" s="610"/>
      <c r="K212" s="611"/>
      <c r="L212" s="612"/>
      <c r="M212" s="626"/>
      <c r="N212" s="623"/>
      <c r="O212" s="752"/>
      <c r="P212" s="753"/>
      <c r="Q212" s="595"/>
      <c r="S212" s="5"/>
      <c r="T212" s="5"/>
      <c r="U212" s="5"/>
      <c r="V212" s="5"/>
    </row>
    <row r="213" spans="1:22" x14ac:dyDescent="0.2">
      <c r="A213" s="698" t="s">
        <v>310</v>
      </c>
      <c r="B213" s="699"/>
      <c r="C213" s="283">
        <f>+[8]B!C1330</f>
        <v>25</v>
      </c>
      <c r="D213" s="284">
        <f>+[8]B!D1330</f>
        <v>25</v>
      </c>
      <c r="E213" s="284">
        <f>+[8]B!E1330</f>
        <v>25</v>
      </c>
      <c r="F213" s="284">
        <f>+[8]B!F1330</f>
        <v>0</v>
      </c>
      <c r="G213" s="284">
        <f>+[8]B!G1330</f>
        <v>0</v>
      </c>
      <c r="H213" s="284">
        <f>+[8]B!AA1330</f>
        <v>12</v>
      </c>
      <c r="I213" s="284">
        <f>+[8]B!AB1330</f>
        <v>13</v>
      </c>
      <c r="J213" s="284">
        <f>+[8]B!AC1330</f>
        <v>0</v>
      </c>
      <c r="K213" s="284">
        <f>+[8]B!AD1330</f>
        <v>0</v>
      </c>
      <c r="L213" s="284">
        <f>+[8]B!AE1330</f>
        <v>0</v>
      </c>
      <c r="M213" s="284">
        <f>+[8]B!AF1330</f>
        <v>0</v>
      </c>
      <c r="N213" s="284">
        <f>+[8]B!AG1330</f>
        <v>0</v>
      </c>
      <c r="O213" s="284">
        <f>+[8]B!AH1330</f>
        <v>0</v>
      </c>
      <c r="P213" s="284">
        <f>+[8]B!AI1330</f>
        <v>0</v>
      </c>
      <c r="Q213" s="284">
        <f>+[8]B!AJ1330</f>
        <v>0</v>
      </c>
      <c r="U213" s="123"/>
      <c r="V213" s="123"/>
    </row>
    <row r="214" spans="1:22" x14ac:dyDescent="0.2">
      <c r="A214" s="700" t="s">
        <v>311</v>
      </c>
      <c r="B214" s="701"/>
      <c r="C214" s="285">
        <f>+[8]B!C1461</f>
        <v>515</v>
      </c>
      <c r="D214" s="286">
        <f>+[8]B!D1461</f>
        <v>513</v>
      </c>
      <c r="E214" s="286">
        <f>+[8]B!E1461</f>
        <v>512</v>
      </c>
      <c r="F214" s="286">
        <f>+[8]B!F1461</f>
        <v>1</v>
      </c>
      <c r="G214" s="286">
        <f>+[8]B!G1461</f>
        <v>2</v>
      </c>
      <c r="H214" s="429">
        <f>+[8]B!AA1461</f>
        <v>29</v>
      </c>
      <c r="I214" s="429">
        <f>+[8]B!AB1461</f>
        <v>486</v>
      </c>
      <c r="J214" s="429">
        <f>+[8]B!AC1461</f>
        <v>0</v>
      </c>
      <c r="K214" s="429">
        <f>+[8]B!AD1461</f>
        <v>0</v>
      </c>
      <c r="L214" s="429">
        <f>+[8]B!AE1461</f>
        <v>0</v>
      </c>
      <c r="M214" s="429">
        <f>+[8]B!AF1461</f>
        <v>0</v>
      </c>
      <c r="N214" s="429">
        <f>+[8]B!AG1461</f>
        <v>0</v>
      </c>
      <c r="O214" s="429">
        <f>+[8]B!AH1461</f>
        <v>0</v>
      </c>
      <c r="P214" s="429">
        <f>+[8]B!AI1461</f>
        <v>77</v>
      </c>
      <c r="Q214" s="430">
        <f>+[8]B!AJ1461</f>
        <v>0</v>
      </c>
    </row>
    <row r="215" spans="1:22" x14ac:dyDescent="0.2">
      <c r="A215" s="700" t="s">
        <v>312</v>
      </c>
      <c r="B215" s="701"/>
      <c r="C215" s="285">
        <f>+[8]B!C1618</f>
        <v>1078</v>
      </c>
      <c r="D215" s="286">
        <f>+[8]B!D1618</f>
        <v>1070</v>
      </c>
      <c r="E215" s="286">
        <f>+[8]B!E1618</f>
        <v>1069</v>
      </c>
      <c r="F215" s="286">
        <f>+[8]B!F1618</f>
        <v>1</v>
      </c>
      <c r="G215" s="286">
        <f>+[8]B!G1618</f>
        <v>8</v>
      </c>
      <c r="H215" s="429">
        <f>+[8]B!AA1618</f>
        <v>713</v>
      </c>
      <c r="I215" s="429">
        <f>+[8]B!AB1618</f>
        <v>364</v>
      </c>
      <c r="J215" s="429">
        <f>+[8]B!AC1618</f>
        <v>1</v>
      </c>
      <c r="K215" s="429">
        <f>+[8]B!AD1618</f>
        <v>0</v>
      </c>
      <c r="L215" s="429">
        <f>+[8]B!AE1618</f>
        <v>0</v>
      </c>
      <c r="M215" s="429">
        <f>+[8]B!AF1618</f>
        <v>0</v>
      </c>
      <c r="N215" s="429">
        <f>+[8]B!AG1618</f>
        <v>0</v>
      </c>
      <c r="O215" s="429">
        <f>+[8]B!AH1618</f>
        <v>0</v>
      </c>
      <c r="P215" s="429">
        <f>+[8]B!AI1618</f>
        <v>0</v>
      </c>
      <c r="Q215" s="430">
        <f>+[8]B!AJ1618</f>
        <v>0</v>
      </c>
    </row>
    <row r="216" spans="1:22" x14ac:dyDescent="0.2">
      <c r="A216" s="700" t="s">
        <v>313</v>
      </c>
      <c r="B216" s="701"/>
      <c r="C216" s="285">
        <f>[8]B!C1730</f>
        <v>1</v>
      </c>
      <c r="D216" s="286">
        <f>[8]B!D1730</f>
        <v>1</v>
      </c>
      <c r="E216" s="286">
        <f>[8]B!E1730</f>
        <v>1</v>
      </c>
      <c r="F216" s="286">
        <f>[8]B!F1730</f>
        <v>0</v>
      </c>
      <c r="G216" s="286">
        <f>[8]B!G1730</f>
        <v>0</v>
      </c>
      <c r="H216" s="429">
        <f>[8]B!AA1730</f>
        <v>0</v>
      </c>
      <c r="I216" s="429">
        <f>[8]B!AB1730</f>
        <v>1</v>
      </c>
      <c r="J216" s="429">
        <f>[8]B!AC1730</f>
        <v>0</v>
      </c>
      <c r="K216" s="429">
        <f>[8]B!AD1730</f>
        <v>0</v>
      </c>
      <c r="L216" s="429">
        <f>[8]B!AE1730</f>
        <v>0</v>
      </c>
      <c r="M216" s="429">
        <f>[8]B!AF1730</f>
        <v>0</v>
      </c>
      <c r="N216" s="429">
        <f>[8]B!AG1730</f>
        <v>0</v>
      </c>
      <c r="O216" s="429">
        <f>[8]B!AH1730</f>
        <v>0</v>
      </c>
      <c r="P216" s="429">
        <f>[8]B!AI1730</f>
        <v>0</v>
      </c>
      <c r="Q216" s="430">
        <f>[8]B!AJ1730</f>
        <v>0</v>
      </c>
    </row>
    <row r="217" spans="1:22" x14ac:dyDescent="0.2">
      <c r="A217" s="700" t="s">
        <v>314</v>
      </c>
      <c r="B217" s="701"/>
      <c r="C217" s="285">
        <f>[8]B!C1883</f>
        <v>4</v>
      </c>
      <c r="D217" s="286">
        <f>[8]B!D1883</f>
        <v>4</v>
      </c>
      <c r="E217" s="286">
        <f>[8]B!E1883</f>
        <v>4</v>
      </c>
      <c r="F217" s="286">
        <f>[8]B!F1883</f>
        <v>0</v>
      </c>
      <c r="G217" s="286">
        <f>[8]B!G1883</f>
        <v>0</v>
      </c>
      <c r="H217" s="429">
        <f>[8]B!AA1883</f>
        <v>0</v>
      </c>
      <c r="I217" s="429">
        <f>[8]B!AB1883</f>
        <v>4</v>
      </c>
      <c r="J217" s="429">
        <f>[8]B!AC1883</f>
        <v>0</v>
      </c>
      <c r="K217" s="429">
        <f>[8]B!AD1883</f>
        <v>0</v>
      </c>
      <c r="L217" s="429">
        <f>[8]B!AE1883</f>
        <v>0</v>
      </c>
      <c r="M217" s="429">
        <f>[8]B!AF1883</f>
        <v>0</v>
      </c>
      <c r="N217" s="429">
        <f>[8]B!AG1883</f>
        <v>0</v>
      </c>
      <c r="O217" s="429">
        <f>[8]B!AH1883</f>
        <v>0</v>
      </c>
      <c r="P217" s="429">
        <f>[8]B!AI1883</f>
        <v>0</v>
      </c>
      <c r="Q217" s="430">
        <f>[8]B!AJ1883</f>
        <v>0</v>
      </c>
    </row>
    <row r="218" spans="1:22" x14ac:dyDescent="0.2">
      <c r="A218" s="700" t="s">
        <v>315</v>
      </c>
      <c r="B218" s="701"/>
      <c r="C218" s="285">
        <f>+[8]B!C1983</f>
        <v>1216</v>
      </c>
      <c r="D218" s="286">
        <f>+[8]B!D1983</f>
        <v>1207</v>
      </c>
      <c r="E218" s="286">
        <f>+[8]B!E1983</f>
        <v>1202</v>
      </c>
      <c r="F218" s="286">
        <f>+[8]B!F1983</f>
        <v>5</v>
      </c>
      <c r="G218" s="286">
        <f>+[8]B!G1983</f>
        <v>9</v>
      </c>
      <c r="H218" s="429">
        <f>+[8]B!AA1983</f>
        <v>450</v>
      </c>
      <c r="I218" s="429">
        <f>+[8]B!AB1983</f>
        <v>500</v>
      </c>
      <c r="J218" s="429">
        <f>+[8]B!AC1983</f>
        <v>266</v>
      </c>
      <c r="K218" s="429">
        <f>+[8]B!AD1983</f>
        <v>0</v>
      </c>
      <c r="L218" s="429">
        <f>+[8]B!AE1983</f>
        <v>0</v>
      </c>
      <c r="M218" s="429">
        <f>+[8]B!AF1983</f>
        <v>0</v>
      </c>
      <c r="N218" s="429">
        <f>+[8]B!AG1983</f>
        <v>0</v>
      </c>
      <c r="O218" s="429">
        <f>+[8]B!AH1983</f>
        <v>0</v>
      </c>
      <c r="P218" s="429">
        <f>+[8]B!AI1983</f>
        <v>0</v>
      </c>
      <c r="Q218" s="430">
        <f>+[8]B!AJ1983</f>
        <v>0</v>
      </c>
    </row>
    <row r="219" spans="1:22" x14ac:dyDescent="0.2">
      <c r="A219" s="700" t="s">
        <v>316</v>
      </c>
      <c r="B219" s="701"/>
      <c r="C219" s="285">
        <f>+[8]B!C2212</f>
        <v>20803</v>
      </c>
      <c r="D219" s="286">
        <f>+[8]B!D2212</f>
        <v>20773</v>
      </c>
      <c r="E219" s="286">
        <f>+[8]B!E2212</f>
        <v>20384</v>
      </c>
      <c r="F219" s="286">
        <f>+[8]B!F2212</f>
        <v>389</v>
      </c>
      <c r="G219" s="286">
        <f>+[8]B!G2212</f>
        <v>30</v>
      </c>
      <c r="H219" s="429">
        <f>+[8]B!AA2212</f>
        <v>19898</v>
      </c>
      <c r="I219" s="429">
        <f>+[8]B!AB2212</f>
        <v>20</v>
      </c>
      <c r="J219" s="429">
        <f>+[8]B!AC2212</f>
        <v>885</v>
      </c>
      <c r="K219" s="429">
        <f>+[8]B!AD2212</f>
        <v>0</v>
      </c>
      <c r="L219" s="429">
        <f>+[8]B!AE2212</f>
        <v>0</v>
      </c>
      <c r="M219" s="429">
        <f>+[8]B!AF2212</f>
        <v>0</v>
      </c>
      <c r="N219" s="429">
        <f>+[8]B!AG2212</f>
        <v>0</v>
      </c>
      <c r="O219" s="429">
        <f>+[8]B!AH2212</f>
        <v>0</v>
      </c>
      <c r="P219" s="429">
        <f>+[8]B!AI2212</f>
        <v>0</v>
      </c>
      <c r="Q219" s="430">
        <f>+[8]B!AJ2212</f>
        <v>0</v>
      </c>
    </row>
    <row r="220" spans="1:22" x14ac:dyDescent="0.2">
      <c r="A220" s="700" t="s">
        <v>317</v>
      </c>
      <c r="B220" s="701"/>
      <c r="C220" s="285">
        <f>+[8]B!C2282</f>
        <v>329</v>
      </c>
      <c r="D220" s="286">
        <f>+[8]B!D2282</f>
        <v>329</v>
      </c>
      <c r="E220" s="286">
        <f>+[8]B!E2282</f>
        <v>329</v>
      </c>
      <c r="F220" s="286">
        <f>+[8]B!F2282</f>
        <v>0</v>
      </c>
      <c r="G220" s="286">
        <f>+[8]B!G2282</f>
        <v>0</v>
      </c>
      <c r="H220" s="429">
        <f>+[8]B!AA2282</f>
        <v>189</v>
      </c>
      <c r="I220" s="429">
        <f>+[8]B!AB2282</f>
        <v>114</v>
      </c>
      <c r="J220" s="429">
        <f>+[8]B!AC2282</f>
        <v>26</v>
      </c>
      <c r="K220" s="429">
        <f>+[8]B!AD2282</f>
        <v>0</v>
      </c>
      <c r="L220" s="429">
        <f>+[8]B!AE2282</f>
        <v>0</v>
      </c>
      <c r="M220" s="429">
        <f>+[8]B!AF2282</f>
        <v>0</v>
      </c>
      <c r="N220" s="429">
        <f>+[8]B!AG2282</f>
        <v>0</v>
      </c>
      <c r="O220" s="429">
        <f>+[8]B!AH2282</f>
        <v>0</v>
      </c>
      <c r="P220" s="429">
        <f>+[8]B!AI2282</f>
        <v>12</v>
      </c>
      <c r="Q220" s="430">
        <f>+[8]B!AJ2282</f>
        <v>0</v>
      </c>
    </row>
    <row r="221" spans="1:22" x14ac:dyDescent="0.2">
      <c r="A221" s="700" t="s">
        <v>318</v>
      </c>
      <c r="B221" s="701"/>
      <c r="C221" s="285">
        <f>+[8]B!C2467</f>
        <v>545</v>
      </c>
      <c r="D221" s="286">
        <f>+[8]B!D2467</f>
        <v>544</v>
      </c>
      <c r="E221" s="286">
        <f>+[8]B!E2467</f>
        <v>480</v>
      </c>
      <c r="F221" s="286">
        <f>+[8]B!F2467</f>
        <v>64</v>
      </c>
      <c r="G221" s="286">
        <f>+[8]B!G2467</f>
        <v>1</v>
      </c>
      <c r="H221" s="429">
        <f>+[8]B!AA2467</f>
        <v>405</v>
      </c>
      <c r="I221" s="429">
        <f>+[8]B!AB2467</f>
        <v>12</v>
      </c>
      <c r="J221" s="429">
        <f>+[8]B!AC2467</f>
        <v>128</v>
      </c>
      <c r="K221" s="429">
        <f>+[8]B!AD2467</f>
        <v>0</v>
      </c>
      <c r="L221" s="429">
        <f>+[8]B!AE2467</f>
        <v>0</v>
      </c>
      <c r="M221" s="429">
        <f>+[8]B!AF2467</f>
        <v>0</v>
      </c>
      <c r="N221" s="429">
        <f>+[8]B!AG2467</f>
        <v>0</v>
      </c>
      <c r="O221" s="429">
        <f>+[8]B!AH2467</f>
        <v>0</v>
      </c>
      <c r="P221" s="429">
        <f>+[8]B!AI2467</f>
        <v>0</v>
      </c>
      <c r="Q221" s="430">
        <f>+[8]B!AJ2467</f>
        <v>0</v>
      </c>
    </row>
    <row r="222" spans="1:22" ht="14.25" customHeight="1" x14ac:dyDescent="0.2">
      <c r="A222" s="700" t="s">
        <v>319</v>
      </c>
      <c r="B222" s="701"/>
      <c r="C222" s="285">
        <f>SUM([8]B!C2642:C2644)+[8]B!C2593</f>
        <v>843</v>
      </c>
      <c r="D222" s="286">
        <f>+[8]B!D2593</f>
        <v>797</v>
      </c>
      <c r="E222" s="286">
        <f>+[8]B!E2593</f>
        <v>652</v>
      </c>
      <c r="F222" s="286">
        <f>+[8]B!F2593</f>
        <v>145</v>
      </c>
      <c r="G222" s="286">
        <f>+[8]B!G2593</f>
        <v>0</v>
      </c>
      <c r="H222" s="429">
        <f>+[8]B!AA2593</f>
        <v>661</v>
      </c>
      <c r="I222" s="429">
        <f>+[8]B!AB2593</f>
        <v>94</v>
      </c>
      <c r="J222" s="429">
        <f>+[8]B!AC2593</f>
        <v>42</v>
      </c>
      <c r="K222" s="429">
        <f>+[8]B!AD2593</f>
        <v>0</v>
      </c>
      <c r="L222" s="429">
        <f>+[8]B!AE2593</f>
        <v>0</v>
      </c>
      <c r="M222" s="429">
        <f>+[8]B!AF2593</f>
        <v>0</v>
      </c>
      <c r="N222" s="429">
        <f>+[8]B!AG2593</f>
        <v>0</v>
      </c>
      <c r="O222" s="429">
        <f>+[8]B!AH2593</f>
        <v>0</v>
      </c>
      <c r="P222" s="429">
        <f>+[8]B!AI2593</f>
        <v>0</v>
      </c>
      <c r="Q222" s="430">
        <f>+[8]B!AJ2593</f>
        <v>0</v>
      </c>
    </row>
    <row r="223" spans="1:22" x14ac:dyDescent="0.2">
      <c r="A223" s="700" t="s">
        <v>320</v>
      </c>
      <c r="B223" s="701"/>
      <c r="C223" s="285">
        <f>+[8]B!C2674</f>
        <v>376</v>
      </c>
      <c r="D223" s="286">
        <f>+[8]B!D2674</f>
        <v>376</v>
      </c>
      <c r="E223" s="286">
        <f>+[8]B!E2674</f>
        <v>376</v>
      </c>
      <c r="F223" s="286">
        <f>+[8]B!F2674</f>
        <v>0</v>
      </c>
      <c r="G223" s="286">
        <f>+[8]B!G2674</f>
        <v>0</v>
      </c>
      <c r="H223" s="429">
        <f>+[8]B!AA2674</f>
        <v>0</v>
      </c>
      <c r="I223" s="429">
        <f>+[8]B!AB2674</f>
        <v>343</v>
      </c>
      <c r="J223" s="429">
        <f>+[8]B!AC2674</f>
        <v>33</v>
      </c>
      <c r="K223" s="429">
        <f>+[8]B!AD2674</f>
        <v>0</v>
      </c>
      <c r="L223" s="429">
        <f>+[8]B!AE2674</f>
        <v>0</v>
      </c>
      <c r="M223" s="429">
        <f>+[8]B!AF2674</f>
        <v>0</v>
      </c>
      <c r="N223" s="429">
        <f>+[8]B!AG2674</f>
        <v>0</v>
      </c>
      <c r="O223" s="429">
        <f>+[8]B!AH2674</f>
        <v>0</v>
      </c>
      <c r="P223" s="429">
        <f>+[8]B!AI2674</f>
        <v>0</v>
      </c>
      <c r="Q223" s="430">
        <f>+[8]B!AJ2674</f>
        <v>0</v>
      </c>
    </row>
    <row r="224" spans="1:22" x14ac:dyDescent="0.2">
      <c r="A224" s="708" t="s">
        <v>321</v>
      </c>
      <c r="B224" s="709"/>
      <c r="C224" s="287">
        <f>+[8]B!C1178</f>
        <v>14292</v>
      </c>
      <c r="D224" s="288">
        <f>+[8]B!D1178</f>
        <v>14292</v>
      </c>
      <c r="E224" s="288">
        <f>+[8]B!E1178</f>
        <v>14292</v>
      </c>
      <c r="F224" s="288">
        <f>+[8]B!F1178</f>
        <v>0</v>
      </c>
      <c r="G224" s="288">
        <f>+[8]B!G1178</f>
        <v>0</v>
      </c>
      <c r="H224" s="420">
        <f>+[8]B!AA1178</f>
        <v>10479</v>
      </c>
      <c r="I224" s="420">
        <f>+[8]B!AB1178</f>
        <v>3813</v>
      </c>
      <c r="J224" s="420">
        <f>+[8]B!AC1178</f>
        <v>0</v>
      </c>
      <c r="K224" s="420">
        <f>+[8]B!AD1178</f>
        <v>0</v>
      </c>
      <c r="L224" s="420">
        <f>+[8]B!AE1178</f>
        <v>0</v>
      </c>
      <c r="M224" s="420">
        <f>+[8]B!AF1178</f>
        <v>0</v>
      </c>
      <c r="N224" s="420">
        <f>+[8]B!AG1178</f>
        <v>0</v>
      </c>
      <c r="O224" s="420">
        <f>+[8]B!AH1178</f>
        <v>0</v>
      </c>
      <c r="P224" s="420">
        <f>+[8]B!AI1178</f>
        <v>0</v>
      </c>
      <c r="Q224" s="421">
        <f>+[8]B!AJ1178</f>
        <v>0</v>
      </c>
    </row>
    <row r="225" spans="1:23" x14ac:dyDescent="0.2">
      <c r="A225" s="702" t="s">
        <v>322</v>
      </c>
      <c r="B225" s="703"/>
      <c r="C225" s="431">
        <f t="shared" ref="C225:P225" si="10">SUM(C213:C224)</f>
        <v>40027</v>
      </c>
      <c r="D225" s="431">
        <f>SUM(D213:D224)</f>
        <v>39931</v>
      </c>
      <c r="E225" s="431">
        <f t="shared" si="10"/>
        <v>39326</v>
      </c>
      <c r="F225" s="431">
        <f t="shared" si="10"/>
        <v>605</v>
      </c>
      <c r="G225" s="431">
        <f t="shared" si="10"/>
        <v>50</v>
      </c>
      <c r="H225" s="431">
        <f t="shared" si="10"/>
        <v>32836</v>
      </c>
      <c r="I225" s="431">
        <f t="shared" si="10"/>
        <v>5764</v>
      </c>
      <c r="J225" s="431">
        <f t="shared" si="10"/>
        <v>1381</v>
      </c>
      <c r="K225" s="431">
        <f t="shared" si="10"/>
        <v>0</v>
      </c>
      <c r="L225" s="431">
        <f t="shared" si="10"/>
        <v>0</v>
      </c>
      <c r="M225" s="431">
        <f t="shared" si="10"/>
        <v>0</v>
      </c>
      <c r="N225" s="431">
        <f t="shared" si="10"/>
        <v>0</v>
      </c>
      <c r="O225" s="431">
        <f t="shared" si="10"/>
        <v>0</v>
      </c>
      <c r="P225" s="431">
        <f t="shared" si="10"/>
        <v>89</v>
      </c>
      <c r="Q225" s="431">
        <f>SUM(Q213:Q224)</f>
        <v>0</v>
      </c>
    </row>
    <row r="226" spans="1:23" x14ac:dyDescent="0.2">
      <c r="A226" s="290" t="s">
        <v>323</v>
      </c>
      <c r="B226" s="564"/>
      <c r="E226" s="238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3"/>
      <c r="Q226" s="293"/>
      <c r="R226" s="293"/>
    </row>
    <row r="227" spans="1:23" ht="38.25" x14ac:dyDescent="0.2">
      <c r="A227" s="704" t="s">
        <v>324</v>
      </c>
      <c r="B227" s="705"/>
      <c r="C227" s="548" t="s">
        <v>157</v>
      </c>
      <c r="D227" s="560" t="s">
        <v>6</v>
      </c>
      <c r="E227" s="563" t="s">
        <v>7</v>
      </c>
      <c r="F227" s="292"/>
      <c r="G227" s="292"/>
      <c r="H227" s="292"/>
      <c r="I227" s="292"/>
      <c r="J227" s="292"/>
      <c r="K227" s="292"/>
      <c r="L227" s="292"/>
      <c r="M227" s="293"/>
      <c r="N227" s="293"/>
      <c r="O227" s="293"/>
    </row>
    <row r="228" spans="1:23" x14ac:dyDescent="0.2">
      <c r="A228" s="706" t="s">
        <v>325</v>
      </c>
      <c r="B228" s="707"/>
      <c r="C228" s="432">
        <f>[8]B!C1273</f>
        <v>70</v>
      </c>
      <c r="D228" s="493">
        <f>[8]B!E1273</f>
        <v>70</v>
      </c>
      <c r="E228" s="494"/>
      <c r="F228" s="292"/>
      <c r="G228" s="292"/>
      <c r="H228" s="292"/>
      <c r="I228" s="292"/>
      <c r="J228" s="292"/>
      <c r="K228" s="292"/>
      <c r="L228" s="292"/>
      <c r="M228" s="293"/>
      <c r="N228" s="293"/>
      <c r="O228" s="293"/>
    </row>
    <row r="229" spans="1:23" x14ac:dyDescent="0.2">
      <c r="A229" s="706" t="s">
        <v>326</v>
      </c>
      <c r="B229" s="707"/>
      <c r="C229" s="432">
        <f>[8]B!C2964</f>
        <v>39</v>
      </c>
      <c r="D229" s="493">
        <f>[8]B!E2964</f>
        <v>35</v>
      </c>
      <c r="E229" s="45">
        <f>[8]B!AL2964</f>
        <v>1247750</v>
      </c>
      <c r="F229" s="292"/>
      <c r="G229" s="292"/>
      <c r="H229" s="292"/>
      <c r="I229" s="292"/>
      <c r="J229" s="292"/>
      <c r="K229" s="292"/>
      <c r="L229" s="292"/>
      <c r="M229" s="293"/>
      <c r="N229" s="293"/>
      <c r="O229" s="293"/>
    </row>
    <row r="230" spans="1:23" x14ac:dyDescent="0.2">
      <c r="A230" s="706" t="s">
        <v>327</v>
      </c>
      <c r="B230" s="707"/>
      <c r="C230" s="432">
        <f>[8]B!C2970</f>
        <v>974</v>
      </c>
      <c r="D230" s="493">
        <f>[8]B!E2970</f>
        <v>768</v>
      </c>
      <c r="E230" s="495"/>
      <c r="F230" s="292"/>
      <c r="G230" s="292"/>
      <c r="H230" s="292"/>
      <c r="I230" s="292"/>
      <c r="J230" s="292"/>
      <c r="K230" s="292"/>
      <c r="L230" s="292"/>
      <c r="M230" s="293"/>
      <c r="N230" s="293"/>
      <c r="O230" s="293"/>
    </row>
    <row r="231" spans="1:23" x14ac:dyDescent="0.2">
      <c r="A231" s="706" t="s">
        <v>328</v>
      </c>
      <c r="B231" s="707"/>
      <c r="C231" s="432">
        <f>[8]B!C152</f>
        <v>2067</v>
      </c>
      <c r="D231" s="493">
        <f>[8]B!E152</f>
        <v>2055</v>
      </c>
      <c r="E231" s="496">
        <f>[8]B!AL152</f>
        <v>1746750</v>
      </c>
      <c r="F231" s="292"/>
      <c r="G231" s="292"/>
      <c r="H231" s="292"/>
      <c r="I231" s="292"/>
      <c r="J231" s="292"/>
      <c r="K231" s="292"/>
      <c r="L231" s="292"/>
      <c r="M231" s="293"/>
      <c r="N231" s="293"/>
      <c r="O231" s="293"/>
      <c r="S231" s="292"/>
    </row>
    <row r="232" spans="1:23" x14ac:dyDescent="0.2">
      <c r="A232" s="706" t="s">
        <v>329</v>
      </c>
      <c r="B232" s="707"/>
      <c r="C232" s="432">
        <f>[8]B!C158</f>
        <v>0</v>
      </c>
      <c r="D232" s="493">
        <f>[8]B!E158</f>
        <v>0</v>
      </c>
      <c r="E232" s="495"/>
      <c r="F232" s="292"/>
      <c r="G232" s="292"/>
      <c r="H232" s="292"/>
      <c r="I232" s="292"/>
      <c r="J232" s="292"/>
      <c r="K232" s="292"/>
      <c r="L232" s="292"/>
      <c r="M232" s="293"/>
      <c r="N232" s="293"/>
      <c r="O232" s="293"/>
    </row>
    <row r="233" spans="1:23" x14ac:dyDescent="0.2">
      <c r="A233" s="552" t="s">
        <v>330</v>
      </c>
      <c r="B233" s="553"/>
      <c r="C233" s="432">
        <f>[8]B!C156</f>
        <v>680</v>
      </c>
      <c r="D233" s="493">
        <f>[8]B!E156</f>
        <v>680</v>
      </c>
      <c r="E233" s="495"/>
      <c r="F233" s="292"/>
      <c r="G233" s="292"/>
      <c r="H233" s="292"/>
      <c r="I233" s="292"/>
      <c r="J233" s="292"/>
      <c r="K233" s="292"/>
      <c r="L233" s="292"/>
      <c r="M233" s="293"/>
      <c r="N233" s="293"/>
      <c r="O233" s="293"/>
    </row>
    <row r="234" spans="1:23" x14ac:dyDescent="0.2">
      <c r="A234" s="552" t="s">
        <v>331</v>
      </c>
      <c r="B234" s="553"/>
      <c r="C234" s="432">
        <f>[8]B!C157</f>
        <v>21</v>
      </c>
      <c r="D234" s="493">
        <f>[8]B!E157</f>
        <v>18</v>
      </c>
      <c r="E234" s="495"/>
      <c r="F234" s="292"/>
      <c r="G234" s="292"/>
      <c r="H234" s="292"/>
      <c r="I234" s="292"/>
      <c r="J234" s="292"/>
      <c r="K234" s="292"/>
      <c r="L234" s="292"/>
      <c r="M234" s="293"/>
      <c r="N234" s="293"/>
      <c r="O234" s="293"/>
    </row>
    <row r="235" spans="1:23" x14ac:dyDescent="0.2">
      <c r="A235" s="706" t="s">
        <v>332</v>
      </c>
      <c r="B235" s="707"/>
      <c r="C235" s="432">
        <f>[8]B!C2960</f>
        <v>2</v>
      </c>
      <c r="D235" s="493">
        <f>[8]B!E2960</f>
        <v>2</v>
      </c>
      <c r="E235" s="117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</row>
    <row r="236" spans="1:23" x14ac:dyDescent="0.2">
      <c r="A236" s="713" t="s">
        <v>79</v>
      </c>
      <c r="B236" s="714"/>
      <c r="C236" s="435">
        <f>SUM(C228:C235)</f>
        <v>3853</v>
      </c>
      <c r="D236" s="436">
        <f>SUM(D228:D235)</f>
        <v>3628</v>
      </c>
      <c r="E236" s="437">
        <f>SUM(E228:E235)</f>
        <v>2994500</v>
      </c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</row>
    <row r="237" spans="1:23" x14ac:dyDescent="0.2">
      <c r="A237" s="305" t="s">
        <v>333</v>
      </c>
      <c r="B237" s="306"/>
      <c r="C237" s="307"/>
      <c r="D237" s="428"/>
      <c r="E237" s="428"/>
      <c r="F237" s="428"/>
      <c r="G237" s="292"/>
      <c r="H237" s="292"/>
      <c r="I237" s="292"/>
      <c r="J237" s="292"/>
      <c r="K237" s="292"/>
      <c r="L237" s="292"/>
      <c r="M237" s="292"/>
      <c r="N237" s="301"/>
      <c r="O237" s="301"/>
      <c r="P237" s="308"/>
      <c r="Q237" s="308"/>
      <c r="R237" s="308"/>
      <c r="U237" s="309"/>
      <c r="V237" s="309"/>
      <c r="W237" s="308"/>
    </row>
    <row r="238" spans="1:23" x14ac:dyDescent="0.2">
      <c r="A238" s="310"/>
      <c r="B238" s="311"/>
      <c r="C238" s="312" t="s">
        <v>157</v>
      </c>
      <c r="D238" s="428"/>
      <c r="E238" s="428"/>
      <c r="F238" s="428"/>
      <c r="G238" s="292"/>
      <c r="H238" s="292"/>
      <c r="I238" s="292"/>
      <c r="J238" s="292"/>
      <c r="K238" s="292"/>
      <c r="L238" s="292"/>
      <c r="M238" s="292"/>
      <c r="N238" s="292"/>
      <c r="O238" s="292"/>
      <c r="U238" s="308"/>
      <c r="V238" s="308"/>
    </row>
    <row r="239" spans="1:23" x14ac:dyDescent="0.2">
      <c r="A239" s="715" t="s">
        <v>334</v>
      </c>
      <c r="B239" s="313" t="s">
        <v>335</v>
      </c>
      <c r="C239" s="438"/>
      <c r="D239" s="439"/>
      <c r="E239" s="428"/>
      <c r="F239" s="428"/>
      <c r="G239" s="292"/>
      <c r="H239" s="292"/>
      <c r="I239" s="292"/>
      <c r="J239" s="292"/>
      <c r="K239" s="292"/>
      <c r="L239" s="292"/>
      <c r="M239" s="292"/>
      <c r="N239" s="292"/>
      <c r="O239" s="292"/>
      <c r="S239" s="309"/>
      <c r="T239" s="308"/>
      <c r="U239" s="308"/>
      <c r="V239" s="308"/>
    </row>
    <row r="240" spans="1:23" x14ac:dyDescent="0.2">
      <c r="A240" s="715"/>
      <c r="B240" s="313" t="s">
        <v>336</v>
      </c>
      <c r="C240" s="440">
        <v>1571</v>
      </c>
      <c r="D240" s="439"/>
      <c r="E240" s="428"/>
      <c r="F240" s="428"/>
      <c r="G240" s="292"/>
      <c r="H240" s="292"/>
      <c r="I240" s="292"/>
      <c r="J240" s="292"/>
      <c r="K240" s="292"/>
      <c r="L240" s="292"/>
      <c r="M240" s="292"/>
      <c r="N240" s="292"/>
      <c r="O240" s="292"/>
      <c r="S240" s="308"/>
      <c r="T240" s="308"/>
      <c r="U240" s="308"/>
      <c r="V240" s="308"/>
    </row>
    <row r="241" spans="1:28" x14ac:dyDescent="0.2">
      <c r="A241" s="716" t="s">
        <v>337</v>
      </c>
      <c r="B241" s="717"/>
      <c r="C241" s="441">
        <v>23284</v>
      </c>
      <c r="D241" s="439"/>
      <c r="E241" s="428"/>
      <c r="F241" s="428"/>
      <c r="G241" s="292"/>
      <c r="H241" s="292"/>
      <c r="I241" s="292"/>
      <c r="J241" s="292"/>
      <c r="K241" s="292"/>
      <c r="L241" s="292"/>
      <c r="M241" s="292"/>
      <c r="N241" s="292"/>
      <c r="O241" s="292"/>
      <c r="S241" s="308"/>
      <c r="T241" s="308"/>
    </row>
    <row r="242" spans="1:28" x14ac:dyDescent="0.2">
      <c r="A242" s="96" t="s">
        <v>338</v>
      </c>
      <c r="B242" s="315"/>
      <c r="C242" s="442"/>
      <c r="D242" s="442"/>
      <c r="E242" s="442"/>
      <c r="F242" s="442"/>
      <c r="G242" s="442"/>
      <c r="H242" s="442"/>
      <c r="I242" s="442"/>
      <c r="J242" s="442"/>
      <c r="K242" s="442"/>
    </row>
    <row r="243" spans="1:28" ht="42.75" x14ac:dyDescent="0.2">
      <c r="A243" s="718" t="s">
        <v>339</v>
      </c>
      <c r="B243" s="719"/>
      <c r="C243" s="317" t="s">
        <v>157</v>
      </c>
      <c r="D243" s="554" t="s">
        <v>340</v>
      </c>
      <c r="E243" s="318" t="s">
        <v>341</v>
      </c>
      <c r="L243" s="5" t="s">
        <v>342</v>
      </c>
    </row>
    <row r="244" spans="1:28" x14ac:dyDescent="0.2">
      <c r="A244" s="724" t="s">
        <v>343</v>
      </c>
      <c r="B244" s="319" t="s">
        <v>344</v>
      </c>
      <c r="C244" s="320">
        <v>311</v>
      </c>
      <c r="D244" s="321">
        <v>303</v>
      </c>
      <c r="E244" s="321"/>
      <c r="F244" s="208" t="str">
        <f>AA244</f>
        <v/>
      </c>
      <c r="AA244" s="271" t="str">
        <f>IF(D244&gt;C244,"Error: Las actividades totales son menores que las realizadas en beneficiarios","")</f>
        <v/>
      </c>
      <c r="AB244" s="271">
        <f>IF(D244&gt;C244,1,0)</f>
        <v>0</v>
      </c>
    </row>
    <row r="245" spans="1:28" x14ac:dyDescent="0.2">
      <c r="A245" s="725"/>
      <c r="B245" s="322" t="s">
        <v>345</v>
      </c>
      <c r="C245" s="323"/>
      <c r="D245" s="324"/>
      <c r="E245" s="324"/>
      <c r="F245" s="208" t="str">
        <f>AA245</f>
        <v/>
      </c>
      <c r="AA245" s="271" t="str">
        <f>IF(D245&gt;C245,"Error: Las actividades totales son menores que las realizadas en beneficiarios","")</f>
        <v/>
      </c>
      <c r="AB245" s="271">
        <f>IF(D245&gt;C245,1,0)</f>
        <v>0</v>
      </c>
    </row>
    <row r="246" spans="1:28" x14ac:dyDescent="0.2">
      <c r="A246" s="726"/>
      <c r="B246" s="325" t="s">
        <v>346</v>
      </c>
      <c r="C246" s="326"/>
      <c r="D246" s="327"/>
      <c r="E246" s="327"/>
      <c r="F246" s="208" t="str">
        <f>AA246</f>
        <v/>
      </c>
      <c r="AA246" s="271" t="str">
        <f>IF(D246&gt;C246,"Error: Las actividades totales son menores que las realizadas en beneficiarios","")</f>
        <v/>
      </c>
      <c r="AB246" s="271">
        <f>IF(D246&gt;C246,1,0)</f>
        <v>0</v>
      </c>
    </row>
    <row r="247" spans="1:28" x14ac:dyDescent="0.2">
      <c r="A247" s="328" t="s">
        <v>347</v>
      </c>
      <c r="B247" s="329"/>
    </row>
    <row r="248" spans="1:28" ht="38.25" x14ac:dyDescent="0.2">
      <c r="A248" s="727" t="s">
        <v>292</v>
      </c>
      <c r="B248" s="765"/>
      <c r="C248" s="581" t="s">
        <v>157</v>
      </c>
      <c r="D248" s="581" t="s">
        <v>293</v>
      </c>
      <c r="E248" s="710" t="s">
        <v>348</v>
      </c>
      <c r="F248" s="711"/>
      <c r="G248" s="710" t="s">
        <v>349</v>
      </c>
      <c r="H248" s="712"/>
      <c r="I248" s="711"/>
      <c r="J248" s="565" t="s">
        <v>296</v>
      </c>
      <c r="K248" s="570" t="s">
        <v>297</v>
      </c>
      <c r="L248" s="497" t="s">
        <v>298</v>
      </c>
      <c r="M248" s="570" t="s">
        <v>298</v>
      </c>
    </row>
    <row r="249" spans="1:28" ht="63.75" x14ac:dyDescent="0.2">
      <c r="A249" s="729"/>
      <c r="B249" s="766"/>
      <c r="C249" s="583"/>
      <c r="D249" s="583"/>
      <c r="E249" s="498" t="s">
        <v>350</v>
      </c>
      <c r="F249" s="498" t="s">
        <v>351</v>
      </c>
      <c r="G249" s="499" t="s">
        <v>352</v>
      </c>
      <c r="H249" s="499" t="s">
        <v>353</v>
      </c>
      <c r="I249" s="500" t="s">
        <v>354</v>
      </c>
      <c r="J249" s="498" t="s">
        <v>350</v>
      </c>
      <c r="K249" s="498" t="s">
        <v>351</v>
      </c>
      <c r="L249" s="501" t="s">
        <v>350</v>
      </c>
      <c r="M249" s="498" t="s">
        <v>351</v>
      </c>
    </row>
    <row r="250" spans="1:28" x14ac:dyDescent="0.2">
      <c r="A250" s="720" t="s">
        <v>355</v>
      </c>
      <c r="B250" s="763" t="s">
        <v>355</v>
      </c>
      <c r="C250" s="502">
        <f>SUM(E250:F250)</f>
        <v>0</v>
      </c>
      <c r="D250" s="503"/>
      <c r="E250" s="423"/>
      <c r="F250" s="504"/>
      <c r="G250" s="423"/>
      <c r="H250" s="505"/>
      <c r="I250" s="504"/>
      <c r="J250" s="423"/>
      <c r="K250" s="504"/>
      <c r="L250" s="506"/>
      <c r="M250" s="504"/>
    </row>
    <row r="251" spans="1:28" x14ac:dyDescent="0.2">
      <c r="A251" s="720" t="s">
        <v>356</v>
      </c>
      <c r="B251" s="763" t="s">
        <v>356</v>
      </c>
      <c r="C251" s="507">
        <f>SUM(E251:F251)</f>
        <v>0</v>
      </c>
      <c r="D251" s="508"/>
      <c r="E251" s="509"/>
      <c r="F251" s="510"/>
      <c r="G251" s="509"/>
      <c r="H251" s="445"/>
      <c r="I251" s="510"/>
      <c r="J251" s="509"/>
      <c r="K251" s="510"/>
      <c r="L251" s="511"/>
      <c r="M251" s="510"/>
    </row>
    <row r="252" spans="1:28" x14ac:dyDescent="0.2">
      <c r="A252" s="720" t="s">
        <v>357</v>
      </c>
      <c r="B252" s="763"/>
      <c r="C252" s="507">
        <f>SUM(E252:F252)</f>
        <v>0</v>
      </c>
      <c r="D252" s="508"/>
      <c r="E252" s="509"/>
      <c r="F252" s="510"/>
      <c r="G252" s="509"/>
      <c r="H252" s="445"/>
      <c r="I252" s="510"/>
      <c r="J252" s="509"/>
      <c r="K252" s="510"/>
      <c r="L252" s="511"/>
      <c r="M252" s="510"/>
    </row>
    <row r="253" spans="1:28" x14ac:dyDescent="0.2">
      <c r="A253" s="720" t="s">
        <v>358</v>
      </c>
      <c r="B253" s="763"/>
      <c r="C253" s="507">
        <f>SUM(E253:F253)</f>
        <v>0</v>
      </c>
      <c r="D253" s="508"/>
      <c r="E253" s="509"/>
      <c r="F253" s="510"/>
      <c r="G253" s="509"/>
      <c r="H253" s="445"/>
      <c r="I253" s="510"/>
      <c r="J253" s="509"/>
      <c r="K253" s="510"/>
      <c r="L253" s="511"/>
      <c r="M253" s="510"/>
    </row>
    <row r="254" spans="1:28" x14ac:dyDescent="0.2">
      <c r="A254" s="720" t="s">
        <v>359</v>
      </c>
      <c r="B254" s="763"/>
      <c r="C254" s="507">
        <f>SUM(E254:F254)</f>
        <v>0</v>
      </c>
      <c r="D254" s="508"/>
      <c r="E254" s="509"/>
      <c r="F254" s="510"/>
      <c r="G254" s="509"/>
      <c r="H254" s="445"/>
      <c r="I254" s="510"/>
      <c r="J254" s="509"/>
      <c r="K254" s="510"/>
      <c r="L254" s="511"/>
      <c r="M254" s="510"/>
    </row>
    <row r="255" spans="1:28" x14ac:dyDescent="0.2">
      <c r="A255" s="551"/>
      <c r="B255" s="569" t="s">
        <v>360</v>
      </c>
      <c r="C255" s="507">
        <f t="shared" ref="C255:I255" si="11">SUM(C250:C254)</f>
        <v>0</v>
      </c>
      <c r="D255" s="507">
        <f t="shared" si="11"/>
        <v>0</v>
      </c>
      <c r="E255" s="512">
        <f t="shared" si="11"/>
        <v>0</v>
      </c>
      <c r="F255" s="513">
        <f t="shared" si="11"/>
        <v>0</v>
      </c>
      <c r="G255" s="512">
        <f t="shared" si="11"/>
        <v>0</v>
      </c>
      <c r="H255" s="333">
        <f t="shared" si="11"/>
        <v>0</v>
      </c>
      <c r="I255" s="513">
        <f t="shared" si="11"/>
        <v>0</v>
      </c>
      <c r="J255" s="512">
        <f>SUM(J250:J254)</f>
        <v>0</v>
      </c>
      <c r="K255" s="513">
        <f>SUM(K250:K254)</f>
        <v>0</v>
      </c>
      <c r="L255" s="514">
        <f>SUM(L250:L254)</f>
        <v>0</v>
      </c>
      <c r="M255" s="513">
        <f>SUM(M250:M254)</f>
        <v>0</v>
      </c>
    </row>
    <row r="256" spans="1:28" ht="14.25" customHeight="1" x14ac:dyDescent="0.2">
      <c r="A256" s="722" t="s">
        <v>361</v>
      </c>
      <c r="B256" s="764"/>
      <c r="C256" s="507">
        <f>SUM(E256:F256)</f>
        <v>0</v>
      </c>
      <c r="D256" s="508"/>
      <c r="E256" s="509"/>
      <c r="F256" s="510"/>
      <c r="G256" s="509"/>
      <c r="H256" s="445"/>
      <c r="I256" s="510"/>
      <c r="J256" s="509"/>
      <c r="K256" s="510"/>
      <c r="L256" s="511"/>
      <c r="M256" s="510"/>
    </row>
    <row r="257" spans="1:13" x14ac:dyDescent="0.2">
      <c r="A257" s="722" t="s">
        <v>362</v>
      </c>
      <c r="B257" s="764"/>
      <c r="C257" s="507">
        <f>SUM(E257:F257)</f>
        <v>0</v>
      </c>
      <c r="D257" s="508"/>
      <c r="E257" s="509"/>
      <c r="F257" s="510"/>
      <c r="G257" s="509"/>
      <c r="H257" s="445"/>
      <c r="I257" s="510"/>
      <c r="J257" s="509"/>
      <c r="K257" s="510"/>
      <c r="L257" s="511"/>
      <c r="M257" s="510"/>
    </row>
    <row r="258" spans="1:13" ht="14.25" customHeight="1" x14ac:dyDescent="0.2">
      <c r="A258" s="722" t="s">
        <v>363</v>
      </c>
      <c r="B258" s="764"/>
      <c r="C258" s="507">
        <f>SUM(E258:F258)</f>
        <v>0</v>
      </c>
      <c r="D258" s="508"/>
      <c r="E258" s="509"/>
      <c r="F258" s="510"/>
      <c r="G258" s="509"/>
      <c r="H258" s="445"/>
      <c r="I258" s="510"/>
      <c r="J258" s="509"/>
      <c r="K258" s="510"/>
      <c r="L258" s="511"/>
      <c r="M258" s="510"/>
    </row>
    <row r="259" spans="1:13" x14ac:dyDescent="0.2">
      <c r="A259" s="735" t="s">
        <v>364</v>
      </c>
      <c r="B259" s="769"/>
      <c r="C259" s="507">
        <f t="shared" ref="C259:M259" si="12">SUM(C256:C258)</f>
        <v>0</v>
      </c>
      <c r="D259" s="507">
        <f t="shared" si="12"/>
        <v>0</v>
      </c>
      <c r="E259" s="512">
        <f t="shared" si="12"/>
        <v>0</v>
      </c>
      <c r="F259" s="513">
        <f t="shared" si="12"/>
        <v>0</v>
      </c>
      <c r="G259" s="512">
        <f t="shared" si="12"/>
        <v>0</v>
      </c>
      <c r="H259" s="333">
        <f t="shared" si="12"/>
        <v>0</v>
      </c>
      <c r="I259" s="513">
        <f t="shared" si="12"/>
        <v>0</v>
      </c>
      <c r="J259" s="512">
        <f t="shared" si="12"/>
        <v>0</v>
      </c>
      <c r="K259" s="513">
        <f t="shared" si="12"/>
        <v>0</v>
      </c>
      <c r="L259" s="514">
        <f t="shared" si="12"/>
        <v>0</v>
      </c>
      <c r="M259" s="513">
        <f t="shared" si="12"/>
        <v>0</v>
      </c>
    </row>
    <row r="260" spans="1:13" x14ac:dyDescent="0.2">
      <c r="A260" s="722" t="s">
        <v>365</v>
      </c>
      <c r="B260" s="764"/>
      <c r="C260" s="507">
        <f>SUM(E260:F260)</f>
        <v>0</v>
      </c>
      <c r="D260" s="508"/>
      <c r="E260" s="509"/>
      <c r="F260" s="510"/>
      <c r="G260" s="509"/>
      <c r="H260" s="445"/>
      <c r="I260" s="510"/>
      <c r="J260" s="509"/>
      <c r="K260" s="510"/>
      <c r="L260" s="511"/>
      <c r="M260" s="510"/>
    </row>
    <row r="261" spans="1:13" x14ac:dyDescent="0.2">
      <c r="A261" s="722" t="s">
        <v>366</v>
      </c>
      <c r="B261" s="764"/>
      <c r="C261" s="507">
        <f>SUM(E261:F261)</f>
        <v>0</v>
      </c>
      <c r="D261" s="508"/>
      <c r="E261" s="509"/>
      <c r="F261" s="510"/>
      <c r="G261" s="509"/>
      <c r="H261" s="445"/>
      <c r="I261" s="510"/>
      <c r="J261" s="509"/>
      <c r="K261" s="510"/>
      <c r="L261" s="511"/>
      <c r="M261" s="510"/>
    </row>
    <row r="262" spans="1:13" ht="14.25" customHeight="1" x14ac:dyDescent="0.2">
      <c r="A262" s="722" t="s">
        <v>367</v>
      </c>
      <c r="B262" s="764"/>
      <c r="C262" s="507">
        <f>SUM(E262:F262)</f>
        <v>0</v>
      </c>
      <c r="D262" s="508"/>
      <c r="E262" s="509"/>
      <c r="F262" s="510"/>
      <c r="G262" s="509"/>
      <c r="H262" s="445"/>
      <c r="I262" s="510"/>
      <c r="J262" s="509"/>
      <c r="K262" s="510"/>
      <c r="L262" s="511"/>
      <c r="M262" s="510"/>
    </row>
    <row r="263" spans="1:13" x14ac:dyDescent="0.2">
      <c r="A263" s="551"/>
      <c r="B263" s="515" t="s">
        <v>368</v>
      </c>
      <c r="C263" s="507">
        <f t="shared" ref="C263:I263" si="13">SUM(C260:C262)</f>
        <v>0</v>
      </c>
      <c r="D263" s="507">
        <f t="shared" si="13"/>
        <v>0</v>
      </c>
      <c r="E263" s="512">
        <f t="shared" si="13"/>
        <v>0</v>
      </c>
      <c r="F263" s="513">
        <f t="shared" si="13"/>
        <v>0</v>
      </c>
      <c r="G263" s="512">
        <f t="shared" si="13"/>
        <v>0</v>
      </c>
      <c r="H263" s="333">
        <f t="shared" si="13"/>
        <v>0</v>
      </c>
      <c r="I263" s="513">
        <f t="shared" si="13"/>
        <v>0</v>
      </c>
      <c r="J263" s="512">
        <f>SUM(J260:J262)</f>
        <v>0</v>
      </c>
      <c r="K263" s="513">
        <f>SUM(K260:K262)</f>
        <v>0</v>
      </c>
      <c r="L263" s="514">
        <f>SUM(L260:L262)</f>
        <v>0</v>
      </c>
      <c r="M263" s="513">
        <f>SUM(M260:M262)</f>
        <v>0</v>
      </c>
    </row>
    <row r="264" spans="1:13" x14ac:dyDescent="0.2">
      <c r="A264" s="722" t="s">
        <v>369</v>
      </c>
      <c r="B264" s="764"/>
      <c r="C264" s="507">
        <f>SUM(E264:F264)</f>
        <v>0</v>
      </c>
      <c r="D264" s="508"/>
      <c r="E264" s="509"/>
      <c r="F264" s="510"/>
      <c r="G264" s="509"/>
      <c r="H264" s="445"/>
      <c r="I264" s="510"/>
      <c r="J264" s="509"/>
      <c r="K264" s="510"/>
      <c r="L264" s="511"/>
      <c r="M264" s="510"/>
    </row>
    <row r="265" spans="1:13" x14ac:dyDescent="0.2">
      <c r="A265" s="731" t="s">
        <v>370</v>
      </c>
      <c r="B265" s="767"/>
      <c r="C265" s="507">
        <f>SUM(E265:F265)</f>
        <v>0</v>
      </c>
      <c r="D265" s="508"/>
      <c r="E265" s="509"/>
      <c r="F265" s="510"/>
      <c r="G265" s="509"/>
      <c r="H265" s="445"/>
      <c r="I265" s="510"/>
      <c r="J265" s="509"/>
      <c r="K265" s="510"/>
      <c r="L265" s="511"/>
      <c r="M265" s="510"/>
    </row>
    <row r="266" spans="1:13" x14ac:dyDescent="0.2">
      <c r="A266" s="722" t="s">
        <v>371</v>
      </c>
      <c r="B266" s="764"/>
      <c r="C266" s="507">
        <f>SUM(E266:F266)</f>
        <v>0</v>
      </c>
      <c r="D266" s="508"/>
      <c r="E266" s="509"/>
      <c r="F266" s="510"/>
      <c r="G266" s="509"/>
      <c r="H266" s="445"/>
      <c r="I266" s="510"/>
      <c r="J266" s="509"/>
      <c r="K266" s="510"/>
      <c r="L266" s="511"/>
      <c r="M266" s="510"/>
    </row>
    <row r="267" spans="1:13" x14ac:dyDescent="0.2">
      <c r="A267" s="551"/>
      <c r="B267" s="515" t="s">
        <v>372</v>
      </c>
      <c r="C267" s="507">
        <f t="shared" ref="C267:M267" si="14">SUM(C264:C266)</f>
        <v>0</v>
      </c>
      <c r="D267" s="507">
        <f t="shared" si="14"/>
        <v>0</v>
      </c>
      <c r="E267" s="512">
        <f t="shared" si="14"/>
        <v>0</v>
      </c>
      <c r="F267" s="513">
        <f t="shared" si="14"/>
        <v>0</v>
      </c>
      <c r="G267" s="512">
        <f t="shared" si="14"/>
        <v>0</v>
      </c>
      <c r="H267" s="333">
        <f t="shared" si="14"/>
        <v>0</v>
      </c>
      <c r="I267" s="513">
        <f t="shared" si="14"/>
        <v>0</v>
      </c>
      <c r="J267" s="512">
        <f t="shared" si="14"/>
        <v>0</v>
      </c>
      <c r="K267" s="513">
        <f t="shared" si="14"/>
        <v>0</v>
      </c>
      <c r="L267" s="514">
        <f t="shared" si="14"/>
        <v>0</v>
      </c>
      <c r="M267" s="513">
        <f t="shared" si="14"/>
        <v>0</v>
      </c>
    </row>
    <row r="268" spans="1:13" x14ac:dyDescent="0.2">
      <c r="A268" s="733" t="s">
        <v>373</v>
      </c>
      <c r="B268" s="768" t="s">
        <v>374</v>
      </c>
      <c r="C268" s="507">
        <f t="shared" ref="C268:C275" si="15">SUM(E268:F268)</f>
        <v>0</v>
      </c>
      <c r="D268" s="508"/>
      <c r="E268" s="509"/>
      <c r="F268" s="510"/>
      <c r="G268" s="509"/>
      <c r="H268" s="445"/>
      <c r="I268" s="510"/>
      <c r="J268" s="509"/>
      <c r="K268" s="510"/>
      <c r="L268" s="511"/>
      <c r="M268" s="510"/>
    </row>
    <row r="269" spans="1:13" x14ac:dyDescent="0.2">
      <c r="A269" s="733" t="s">
        <v>375</v>
      </c>
      <c r="B269" s="768" t="s">
        <v>375</v>
      </c>
      <c r="C269" s="507">
        <f t="shared" si="15"/>
        <v>0</v>
      </c>
      <c r="D269" s="508"/>
      <c r="E269" s="509"/>
      <c r="F269" s="510"/>
      <c r="G269" s="509"/>
      <c r="H269" s="445"/>
      <c r="I269" s="510"/>
      <c r="J269" s="509"/>
      <c r="K269" s="510"/>
      <c r="L269" s="511"/>
      <c r="M269" s="510"/>
    </row>
    <row r="270" spans="1:13" x14ac:dyDescent="0.2">
      <c r="A270" s="733" t="s">
        <v>376</v>
      </c>
      <c r="B270" s="768" t="s">
        <v>376</v>
      </c>
      <c r="C270" s="507">
        <f t="shared" si="15"/>
        <v>0</v>
      </c>
      <c r="D270" s="508"/>
      <c r="E270" s="509"/>
      <c r="F270" s="510"/>
      <c r="G270" s="509"/>
      <c r="H270" s="445"/>
      <c r="I270" s="510"/>
      <c r="J270" s="509"/>
      <c r="K270" s="510"/>
      <c r="L270" s="511"/>
      <c r="M270" s="510"/>
    </row>
    <row r="271" spans="1:13" ht="14.25" customHeight="1" x14ac:dyDescent="0.2">
      <c r="A271" s="737" t="s">
        <v>377</v>
      </c>
      <c r="B271" s="770"/>
      <c r="C271" s="507">
        <f t="shared" si="15"/>
        <v>0</v>
      </c>
      <c r="D271" s="508"/>
      <c r="E271" s="509"/>
      <c r="F271" s="510"/>
      <c r="G271" s="509"/>
      <c r="H271" s="445"/>
      <c r="I271" s="510"/>
      <c r="J271" s="509"/>
      <c r="K271" s="510"/>
      <c r="L271" s="511"/>
      <c r="M271" s="510"/>
    </row>
    <row r="272" spans="1:13" x14ac:dyDescent="0.2">
      <c r="A272" s="737" t="s">
        <v>378</v>
      </c>
      <c r="B272" s="770" t="s">
        <v>378</v>
      </c>
      <c r="C272" s="507">
        <f t="shared" si="15"/>
        <v>0</v>
      </c>
      <c r="D272" s="508"/>
      <c r="E272" s="509"/>
      <c r="F272" s="510"/>
      <c r="G272" s="509"/>
      <c r="H272" s="445"/>
      <c r="I272" s="510"/>
      <c r="J272" s="509"/>
      <c r="K272" s="510"/>
      <c r="L272" s="511"/>
      <c r="M272" s="510"/>
    </row>
    <row r="273" spans="1:13" x14ac:dyDescent="0.2">
      <c r="A273" s="722" t="s">
        <v>379</v>
      </c>
      <c r="B273" s="764"/>
      <c r="C273" s="507">
        <f t="shared" si="15"/>
        <v>0</v>
      </c>
      <c r="D273" s="508"/>
      <c r="E273" s="509"/>
      <c r="F273" s="510"/>
      <c r="G273" s="509"/>
      <c r="H273" s="445"/>
      <c r="I273" s="510"/>
      <c r="J273" s="509"/>
      <c r="K273" s="510"/>
      <c r="L273" s="511"/>
      <c r="M273" s="510"/>
    </row>
    <row r="274" spans="1:13" ht="14.25" customHeight="1" x14ac:dyDescent="0.2">
      <c r="A274" s="737" t="s">
        <v>380</v>
      </c>
      <c r="B274" s="770" t="s">
        <v>380</v>
      </c>
      <c r="C274" s="507">
        <f t="shared" si="15"/>
        <v>0</v>
      </c>
      <c r="D274" s="508"/>
      <c r="E274" s="509"/>
      <c r="F274" s="510"/>
      <c r="G274" s="509"/>
      <c r="H274" s="445"/>
      <c r="I274" s="510"/>
      <c r="J274" s="509"/>
      <c r="K274" s="510"/>
      <c r="L274" s="511"/>
      <c r="M274" s="510"/>
    </row>
    <row r="275" spans="1:13" ht="14.25" customHeight="1" x14ac:dyDescent="0.2">
      <c r="A275" s="737" t="s">
        <v>37</v>
      </c>
      <c r="B275" s="770" t="s">
        <v>37</v>
      </c>
      <c r="C275" s="507">
        <f t="shared" si="15"/>
        <v>0</v>
      </c>
      <c r="D275" s="508"/>
      <c r="E275" s="509"/>
      <c r="F275" s="510"/>
      <c r="G275" s="509"/>
      <c r="H275" s="445"/>
      <c r="I275" s="510"/>
      <c r="J275" s="509"/>
      <c r="K275" s="510"/>
      <c r="L275" s="511"/>
      <c r="M275" s="510"/>
    </row>
    <row r="276" spans="1:13" x14ac:dyDescent="0.2">
      <c r="A276" s="549"/>
      <c r="B276" s="515" t="s">
        <v>381</v>
      </c>
      <c r="C276" s="507">
        <f t="shared" ref="C276:M276" si="16">SUM(C268:C275)</f>
        <v>0</v>
      </c>
      <c r="D276" s="507">
        <f t="shared" si="16"/>
        <v>0</v>
      </c>
      <c r="E276" s="512">
        <f t="shared" si="16"/>
        <v>0</v>
      </c>
      <c r="F276" s="513">
        <f t="shared" si="16"/>
        <v>0</v>
      </c>
      <c r="G276" s="512">
        <f t="shared" si="16"/>
        <v>0</v>
      </c>
      <c r="H276" s="333">
        <f t="shared" si="16"/>
        <v>0</v>
      </c>
      <c r="I276" s="513">
        <f t="shared" si="16"/>
        <v>0</v>
      </c>
      <c r="J276" s="512">
        <f t="shared" si="16"/>
        <v>0</v>
      </c>
      <c r="K276" s="513">
        <f t="shared" si="16"/>
        <v>0</v>
      </c>
      <c r="L276" s="514">
        <f t="shared" si="16"/>
        <v>0</v>
      </c>
      <c r="M276" s="513">
        <f t="shared" si="16"/>
        <v>0</v>
      </c>
    </row>
    <row r="277" spans="1:13" x14ac:dyDescent="0.2">
      <c r="A277" s="731" t="s">
        <v>382</v>
      </c>
      <c r="B277" s="767"/>
      <c r="C277" s="507">
        <f t="shared" ref="C277:C282" si="17">SUM(E277:F277)</f>
        <v>0</v>
      </c>
      <c r="D277" s="508"/>
      <c r="E277" s="509"/>
      <c r="F277" s="510"/>
      <c r="G277" s="509"/>
      <c r="H277" s="445"/>
      <c r="I277" s="510"/>
      <c r="J277" s="509"/>
      <c r="K277" s="510"/>
      <c r="L277" s="511"/>
      <c r="M277" s="510"/>
    </row>
    <row r="278" spans="1:13" x14ac:dyDescent="0.2">
      <c r="A278" s="731" t="s">
        <v>383</v>
      </c>
      <c r="B278" s="767"/>
      <c r="C278" s="507">
        <f t="shared" si="17"/>
        <v>0</v>
      </c>
      <c r="D278" s="508"/>
      <c r="E278" s="509"/>
      <c r="F278" s="510"/>
      <c r="G278" s="509"/>
      <c r="H278" s="445"/>
      <c r="I278" s="510"/>
      <c r="J278" s="509"/>
      <c r="K278" s="510"/>
      <c r="L278" s="511"/>
      <c r="M278" s="510"/>
    </row>
    <row r="279" spans="1:13" x14ac:dyDescent="0.2">
      <c r="A279" s="731" t="s">
        <v>384</v>
      </c>
      <c r="B279" s="767"/>
      <c r="C279" s="507">
        <f t="shared" si="17"/>
        <v>0</v>
      </c>
      <c r="D279" s="508"/>
      <c r="E279" s="509"/>
      <c r="F279" s="510"/>
      <c r="G279" s="509"/>
      <c r="H279" s="445"/>
      <c r="I279" s="510"/>
      <c r="J279" s="509"/>
      <c r="K279" s="510"/>
      <c r="L279" s="511"/>
      <c r="M279" s="510"/>
    </row>
    <row r="280" spans="1:13" x14ac:dyDescent="0.2">
      <c r="A280" s="722" t="s">
        <v>385</v>
      </c>
      <c r="B280" s="764"/>
      <c r="C280" s="507">
        <f t="shared" si="17"/>
        <v>0</v>
      </c>
      <c r="D280" s="508"/>
      <c r="E280" s="509"/>
      <c r="F280" s="510"/>
      <c r="G280" s="509"/>
      <c r="H280" s="445"/>
      <c r="I280" s="510"/>
      <c r="J280" s="509"/>
      <c r="K280" s="510"/>
      <c r="L280" s="511"/>
      <c r="M280" s="510"/>
    </row>
    <row r="281" spans="1:13" ht="14.25" customHeight="1" x14ac:dyDescent="0.2">
      <c r="A281" s="722" t="s">
        <v>386</v>
      </c>
      <c r="B281" s="764"/>
      <c r="C281" s="507">
        <f t="shared" si="17"/>
        <v>0</v>
      </c>
      <c r="D281" s="508"/>
      <c r="E281" s="509"/>
      <c r="F281" s="510"/>
      <c r="G281" s="509"/>
      <c r="H281" s="445"/>
      <c r="I281" s="510"/>
      <c r="J281" s="509"/>
      <c r="K281" s="510"/>
      <c r="L281" s="511"/>
      <c r="M281" s="510"/>
    </row>
    <row r="282" spans="1:13" ht="14.25" customHeight="1" x14ac:dyDescent="0.2">
      <c r="A282" s="722" t="s">
        <v>387</v>
      </c>
      <c r="B282" s="764"/>
      <c r="C282" s="507">
        <f t="shared" si="17"/>
        <v>0</v>
      </c>
      <c r="D282" s="508"/>
      <c r="E282" s="509"/>
      <c r="F282" s="510"/>
      <c r="G282" s="509"/>
      <c r="H282" s="445"/>
      <c r="I282" s="510"/>
      <c r="J282" s="509"/>
      <c r="K282" s="510"/>
      <c r="L282" s="511"/>
      <c r="M282" s="510"/>
    </row>
    <row r="283" spans="1:13" x14ac:dyDescent="0.2">
      <c r="A283" s="549"/>
      <c r="B283" s="515" t="s">
        <v>388</v>
      </c>
      <c r="C283" s="507">
        <f t="shared" ref="C283:M283" si="18">SUM(C277:C282)</f>
        <v>0</v>
      </c>
      <c r="D283" s="507">
        <f t="shared" si="18"/>
        <v>0</v>
      </c>
      <c r="E283" s="512">
        <f t="shared" si="18"/>
        <v>0</v>
      </c>
      <c r="F283" s="513">
        <f t="shared" si="18"/>
        <v>0</v>
      </c>
      <c r="G283" s="512">
        <f t="shared" si="18"/>
        <v>0</v>
      </c>
      <c r="H283" s="333">
        <f t="shared" si="18"/>
        <v>0</v>
      </c>
      <c r="I283" s="513">
        <f t="shared" si="18"/>
        <v>0</v>
      </c>
      <c r="J283" s="512">
        <f t="shared" si="18"/>
        <v>0</v>
      </c>
      <c r="K283" s="513">
        <f t="shared" si="18"/>
        <v>0</v>
      </c>
      <c r="L283" s="514">
        <f t="shared" si="18"/>
        <v>0</v>
      </c>
      <c r="M283" s="513">
        <f t="shared" si="18"/>
        <v>0</v>
      </c>
    </row>
    <row r="284" spans="1:13" x14ac:dyDescent="0.2">
      <c r="A284" s="722" t="s">
        <v>141</v>
      </c>
      <c r="B284" s="764" t="s">
        <v>141</v>
      </c>
      <c r="C284" s="507">
        <f>SUM(E284:F284)</f>
        <v>0</v>
      </c>
      <c r="D284" s="516"/>
      <c r="E284" s="509"/>
      <c r="F284" s="510"/>
      <c r="G284" s="509"/>
      <c r="H284" s="445"/>
      <c r="I284" s="510"/>
      <c r="J284" s="509"/>
      <c r="K284" s="510"/>
      <c r="L284" s="511"/>
      <c r="M284" s="510"/>
    </row>
    <row r="285" spans="1:13" x14ac:dyDescent="0.2">
      <c r="A285" s="722" t="s">
        <v>143</v>
      </c>
      <c r="B285" s="764" t="s">
        <v>143</v>
      </c>
      <c r="C285" s="507">
        <f>SUM(E285:F285)</f>
        <v>0</v>
      </c>
      <c r="D285" s="516"/>
      <c r="E285" s="509"/>
      <c r="F285" s="510"/>
      <c r="G285" s="509"/>
      <c r="H285" s="445"/>
      <c r="I285" s="510"/>
      <c r="J285" s="509"/>
      <c r="K285" s="510"/>
      <c r="L285" s="511"/>
      <c r="M285" s="510"/>
    </row>
    <row r="286" spans="1:13" x14ac:dyDescent="0.2">
      <c r="A286" s="722" t="s">
        <v>282</v>
      </c>
      <c r="B286" s="764"/>
      <c r="C286" s="507">
        <f>SUM(E286:F286)</f>
        <v>0</v>
      </c>
      <c r="D286" s="516"/>
      <c r="E286" s="517"/>
      <c r="F286" s="518"/>
      <c r="G286" s="517"/>
      <c r="H286" s="446"/>
      <c r="I286" s="518"/>
      <c r="J286" s="517"/>
      <c r="K286" s="518"/>
      <c r="L286" s="519"/>
      <c r="M286" s="518"/>
    </row>
    <row r="287" spans="1:13" x14ac:dyDescent="0.2">
      <c r="A287" s="722" t="s">
        <v>283</v>
      </c>
      <c r="B287" s="764"/>
      <c r="C287" s="507">
        <f>SUM(E287:F287)</f>
        <v>0</v>
      </c>
      <c r="D287" s="516"/>
      <c r="E287" s="517"/>
      <c r="F287" s="518"/>
      <c r="G287" s="517"/>
      <c r="H287" s="446"/>
      <c r="I287" s="518"/>
      <c r="J287" s="517"/>
      <c r="K287" s="518"/>
      <c r="L287" s="519"/>
      <c r="M287" s="518"/>
    </row>
    <row r="288" spans="1:13" x14ac:dyDescent="0.2">
      <c r="A288" s="337"/>
      <c r="B288" s="338" t="s">
        <v>389</v>
      </c>
      <c r="C288" s="520">
        <f t="shared" ref="C288:M288" si="19">SUM(C284:C287)</f>
        <v>0</v>
      </c>
      <c r="D288" s="520">
        <f t="shared" si="19"/>
        <v>0</v>
      </c>
      <c r="E288" s="512">
        <f t="shared" si="19"/>
        <v>0</v>
      </c>
      <c r="F288" s="513">
        <f t="shared" si="19"/>
        <v>0</v>
      </c>
      <c r="G288" s="512">
        <f t="shared" si="19"/>
        <v>0</v>
      </c>
      <c r="H288" s="333">
        <f t="shared" si="19"/>
        <v>0</v>
      </c>
      <c r="I288" s="513">
        <f t="shared" si="19"/>
        <v>0</v>
      </c>
      <c r="J288" s="512">
        <f t="shared" si="19"/>
        <v>0</v>
      </c>
      <c r="K288" s="513">
        <f t="shared" si="19"/>
        <v>0</v>
      </c>
      <c r="L288" s="514">
        <f t="shared" si="19"/>
        <v>0</v>
      </c>
      <c r="M288" s="513">
        <f t="shared" si="19"/>
        <v>0</v>
      </c>
    </row>
    <row r="289" spans="1:13" x14ac:dyDescent="0.2">
      <c r="A289" s="339"/>
      <c r="B289" s="340" t="s">
        <v>157</v>
      </c>
      <c r="C289" s="521">
        <f t="shared" ref="C289:M289" si="20">SUM(C255+C259+C263+C267+C276+C283+C288)</f>
        <v>0</v>
      </c>
      <c r="D289" s="521">
        <f t="shared" si="20"/>
        <v>0</v>
      </c>
      <c r="E289" s="521">
        <f t="shared" si="20"/>
        <v>0</v>
      </c>
      <c r="F289" s="521">
        <f t="shared" si="20"/>
        <v>0</v>
      </c>
      <c r="G289" s="521">
        <f t="shared" si="20"/>
        <v>0</v>
      </c>
      <c r="H289" s="521">
        <f t="shared" si="20"/>
        <v>0</v>
      </c>
      <c r="I289" s="521">
        <f t="shared" si="20"/>
        <v>0</v>
      </c>
      <c r="J289" s="521">
        <f t="shared" si="20"/>
        <v>0</v>
      </c>
      <c r="K289" s="521">
        <f t="shared" si="20"/>
        <v>0</v>
      </c>
      <c r="L289" s="522">
        <f t="shared" si="20"/>
        <v>0</v>
      </c>
      <c r="M289" s="521">
        <f t="shared" si="20"/>
        <v>0</v>
      </c>
    </row>
    <row r="290" spans="1:13" x14ac:dyDescent="0.2">
      <c r="A290" s="96" t="s">
        <v>390</v>
      </c>
    </row>
    <row r="291" spans="1:13" ht="14.25" customHeight="1" x14ac:dyDescent="0.2">
      <c r="A291" s="693" t="s">
        <v>391</v>
      </c>
      <c r="B291" s="694"/>
      <c r="C291" s="581" t="s">
        <v>79</v>
      </c>
      <c r="D291" s="747" t="s">
        <v>392</v>
      </c>
      <c r="E291" s="748"/>
      <c r="F291" s="748"/>
      <c r="G291" s="748"/>
      <c r="H291" s="748"/>
      <c r="I291" s="749"/>
      <c r="J291" s="739" t="s">
        <v>176</v>
      </c>
    </row>
    <row r="292" spans="1:13" ht="28.5" x14ac:dyDescent="0.2">
      <c r="A292" s="695"/>
      <c r="B292" s="696"/>
      <c r="C292" s="583"/>
      <c r="D292" s="342" t="s">
        <v>393</v>
      </c>
      <c r="E292" s="343" t="s">
        <v>394</v>
      </c>
      <c r="F292" s="344" t="s">
        <v>395</v>
      </c>
      <c r="G292" s="344" t="s">
        <v>396</v>
      </c>
      <c r="H292" s="344" t="s">
        <v>397</v>
      </c>
      <c r="I292" s="345" t="s">
        <v>398</v>
      </c>
      <c r="J292" s="740"/>
    </row>
    <row r="293" spans="1:13" x14ac:dyDescent="0.2">
      <c r="A293" s="741" t="s">
        <v>399</v>
      </c>
      <c r="B293" s="742"/>
      <c r="C293" s="346">
        <f>SUM(D293:I293)</f>
        <v>0</v>
      </c>
      <c r="D293" s="347"/>
      <c r="E293" s="348"/>
      <c r="F293" s="348"/>
      <c r="G293" s="348"/>
      <c r="H293" s="348"/>
      <c r="I293" s="349"/>
      <c r="J293" s="350"/>
    </row>
    <row r="294" spans="1:13" x14ac:dyDescent="0.2">
      <c r="A294" s="743" t="s">
        <v>400</v>
      </c>
      <c r="B294" s="744"/>
      <c r="C294" s="351">
        <f>SUM(D294:I294)</f>
        <v>0</v>
      </c>
      <c r="D294" s="352"/>
      <c r="E294" s="353"/>
      <c r="F294" s="353"/>
      <c r="G294" s="353"/>
      <c r="H294" s="353"/>
      <c r="I294" s="354"/>
      <c r="J294" s="355"/>
    </row>
    <row r="295" spans="1:13" x14ac:dyDescent="0.2">
      <c r="A295" s="745" t="s">
        <v>401</v>
      </c>
      <c r="B295" s="746"/>
      <c r="C295" s="356">
        <f>SUM(D295:E295)</f>
        <v>0</v>
      </c>
      <c r="D295" s="357"/>
      <c r="E295" s="358"/>
      <c r="F295" s="359"/>
      <c r="G295" s="359"/>
      <c r="H295" s="359"/>
      <c r="I295" s="360"/>
      <c r="J295" s="361"/>
    </row>
  </sheetData>
  <mergeCells count="201">
    <mergeCell ref="J291:J292"/>
    <mergeCell ref="A293:B293"/>
    <mergeCell ref="A294:B294"/>
    <mergeCell ref="A295:B295"/>
    <mergeCell ref="A285:B285"/>
    <mergeCell ref="A286:B286"/>
    <mergeCell ref="A287:B287"/>
    <mergeCell ref="A291:B292"/>
    <mergeCell ref="C291:C292"/>
    <mergeCell ref="D291:I291"/>
    <mergeCell ref="A278:B278"/>
    <mergeCell ref="A279:B279"/>
    <mergeCell ref="A280:B280"/>
    <mergeCell ref="A281:B281"/>
    <mergeCell ref="A282:B282"/>
    <mergeCell ref="A284:B284"/>
    <mergeCell ref="A271:B271"/>
    <mergeCell ref="A272:B272"/>
    <mergeCell ref="A273:B273"/>
    <mergeCell ref="A274:B274"/>
    <mergeCell ref="A275:B275"/>
    <mergeCell ref="A277:B277"/>
    <mergeCell ref="A264:B264"/>
    <mergeCell ref="A265:B265"/>
    <mergeCell ref="A266:B266"/>
    <mergeCell ref="A268:B268"/>
    <mergeCell ref="A269:B269"/>
    <mergeCell ref="A270:B270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6:B256"/>
    <mergeCell ref="A244:A246"/>
    <mergeCell ref="A248:B249"/>
    <mergeCell ref="C248:C249"/>
    <mergeCell ref="D248:D249"/>
    <mergeCell ref="E248:F248"/>
    <mergeCell ref="G248:I248"/>
    <mergeCell ref="A232:B232"/>
    <mergeCell ref="A235:B235"/>
    <mergeCell ref="A236:B236"/>
    <mergeCell ref="A239:A240"/>
    <mergeCell ref="A241:B241"/>
    <mergeCell ref="A243:B243"/>
    <mergeCell ref="A225:B225"/>
    <mergeCell ref="A227:B227"/>
    <mergeCell ref="A228:B228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J211:J212"/>
    <mergeCell ref="K211:K212"/>
    <mergeCell ref="L211:L212"/>
    <mergeCell ref="M211:M212"/>
    <mergeCell ref="O211:O212"/>
    <mergeCell ref="P211:P212"/>
    <mergeCell ref="H210:J210"/>
    <mergeCell ref="K210:M210"/>
    <mergeCell ref="N210:N212"/>
    <mergeCell ref="O210:P210"/>
    <mergeCell ref="Q210:Q212"/>
    <mergeCell ref="D211:D212"/>
    <mergeCell ref="E211:F211"/>
    <mergeCell ref="G211:G212"/>
    <mergeCell ref="H211:H212"/>
    <mergeCell ref="I211:I212"/>
    <mergeCell ref="A207:B207"/>
    <mergeCell ref="A208:B208"/>
    <mergeCell ref="A209:B209"/>
    <mergeCell ref="A210:B212"/>
    <mergeCell ref="C210:C212"/>
    <mergeCell ref="D210:G210"/>
    <mergeCell ref="A201:B201"/>
    <mergeCell ref="A202:A203"/>
    <mergeCell ref="A204:B204"/>
    <mergeCell ref="A205:B206"/>
    <mergeCell ref="C205:C206"/>
    <mergeCell ref="D205:D206"/>
    <mergeCell ref="A198:B199"/>
    <mergeCell ref="C198:C199"/>
    <mergeCell ref="D198:D199"/>
    <mergeCell ref="E198:E199"/>
    <mergeCell ref="F198:F199"/>
    <mergeCell ref="A200:B200"/>
    <mergeCell ref="U173:U175"/>
    <mergeCell ref="V173:V175"/>
    <mergeCell ref="E174:G174"/>
    <mergeCell ref="H174:J174"/>
    <mergeCell ref="A196:B196"/>
    <mergeCell ref="A197:F197"/>
    <mergeCell ref="L173:N174"/>
    <mergeCell ref="O173:O175"/>
    <mergeCell ref="P173:Q174"/>
    <mergeCell ref="R173:R175"/>
    <mergeCell ref="S173:S175"/>
    <mergeCell ref="T173:T175"/>
    <mergeCell ref="Q157:Q159"/>
    <mergeCell ref="R157:R159"/>
    <mergeCell ref="D158:D159"/>
    <mergeCell ref="E158:F158"/>
    <mergeCell ref="G158:G159"/>
    <mergeCell ref="H158:H159"/>
    <mergeCell ref="I158:I159"/>
    <mergeCell ref="A172:B172"/>
    <mergeCell ref="A173:B175"/>
    <mergeCell ref="C173:C175"/>
    <mergeCell ref="D173:D175"/>
    <mergeCell ref="E173:J173"/>
    <mergeCell ref="K173:K175"/>
    <mergeCell ref="K158:K159"/>
    <mergeCell ref="L158:L159"/>
    <mergeCell ref="M158:M159"/>
    <mergeCell ref="A171:B171"/>
    <mergeCell ref="A154:B154"/>
    <mergeCell ref="A155:B155"/>
    <mergeCell ref="A157:B159"/>
    <mergeCell ref="C157:C159"/>
    <mergeCell ref="D157:G157"/>
    <mergeCell ref="H157:J157"/>
    <mergeCell ref="J158:J159"/>
    <mergeCell ref="O148:O149"/>
    <mergeCell ref="P148:P149"/>
    <mergeCell ref="A150:B150"/>
    <mergeCell ref="A151:B151"/>
    <mergeCell ref="A152:B152"/>
    <mergeCell ref="A153:B153"/>
    <mergeCell ref="A147:B149"/>
    <mergeCell ref="C147:C149"/>
    <mergeCell ref="O158:O159"/>
    <mergeCell ref="P158:P159"/>
    <mergeCell ref="O147:P147"/>
    <mergeCell ref="K157:M157"/>
    <mergeCell ref="N157:N159"/>
    <mergeCell ref="O157:P157"/>
    <mergeCell ref="Q147:Q149"/>
    <mergeCell ref="R147:R149"/>
    <mergeCell ref="D148:D149"/>
    <mergeCell ref="E148:F148"/>
    <mergeCell ref="G148:G149"/>
    <mergeCell ref="H148:H149"/>
    <mergeCell ref="I148:I149"/>
    <mergeCell ref="J148:J149"/>
    <mergeCell ref="K148:K149"/>
    <mergeCell ref="D147:G147"/>
    <mergeCell ref="H147:J147"/>
    <mergeCell ref="K147:M147"/>
    <mergeCell ref="N147:N149"/>
    <mergeCell ref="L148:L149"/>
    <mergeCell ref="M148:M149"/>
    <mergeCell ref="A134:B134"/>
    <mergeCell ref="A138:A141"/>
    <mergeCell ref="A144:B144"/>
    <mergeCell ref="A145:B145"/>
    <mergeCell ref="R118:R120"/>
    <mergeCell ref="S118:S120"/>
    <mergeCell ref="D119:D120"/>
    <mergeCell ref="E119:F119"/>
    <mergeCell ref="G119:G120"/>
    <mergeCell ref="H119:H120"/>
    <mergeCell ref="I119:I120"/>
    <mergeCell ref="J119:J120"/>
    <mergeCell ref="K119:K120"/>
    <mergeCell ref="L119:L120"/>
    <mergeCell ref="D118:G118"/>
    <mergeCell ref="H118:J118"/>
    <mergeCell ref="K118:M118"/>
    <mergeCell ref="N118:N120"/>
    <mergeCell ref="O118:P118"/>
    <mergeCell ref="Q118:Q120"/>
    <mergeCell ref="M119:M120"/>
    <mergeCell ref="O119:O120"/>
    <mergeCell ref="P119:P120"/>
    <mergeCell ref="A8:C8"/>
    <mergeCell ref="A57:B57"/>
    <mergeCell ref="A85:B85"/>
    <mergeCell ref="A95:B95"/>
    <mergeCell ref="A100:B100"/>
    <mergeCell ref="A118:B120"/>
    <mergeCell ref="C118:C120"/>
    <mergeCell ref="A121:B121"/>
    <mergeCell ref="A127:A130"/>
  </mergeCells>
  <dataValidations count="1">
    <dataValidation allowBlank="1" showInputMessage="1" showErrorMessage="1" errorTitle="ERROR" error="Por favor ingrese solo Números." sqref="A213:A227 B229:B243 L16:R124 A198:A210 B226 B198:J209 W153:XFD209 S153:V173 R125:R147 E1:XFD15 S16:XFD152 K191:K209 A236:A1048576 E172:K190 E191:J197 B290:J1048576 K210:XFD1048576 C210:J289 B247:B289 L172:Q209 S176:V209 E155:Q171 R160:R209 A1:D197 E16:K154 L125:Q154 R150:R157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"/>
  <sheetViews>
    <sheetView topLeftCell="A115" zoomScale="80" zoomScaleNormal="80" workbookViewId="0">
      <selection activeCell="S135" sqref="S135"/>
    </sheetView>
  </sheetViews>
  <sheetFormatPr baseColWidth="10" defaultColWidth="11.42578125" defaultRowHeight="14.25" x14ac:dyDescent="0.2"/>
  <cols>
    <col min="1" max="1" width="59.140625" style="5" customWidth="1"/>
    <col min="2" max="2" width="113.5703125" style="4" bestFit="1" customWidth="1"/>
    <col min="3" max="3" width="24.5703125" style="5" customWidth="1"/>
    <col min="4" max="4" width="20.7109375" style="5" customWidth="1"/>
    <col min="5" max="5" width="22" style="5" customWidth="1"/>
    <col min="6" max="6" width="18.42578125" style="5" customWidth="1"/>
    <col min="7" max="7" width="19.7109375" style="5" customWidth="1"/>
    <col min="8" max="9" width="15.7109375" style="5" customWidth="1"/>
    <col min="10" max="10" width="16.7109375" style="5" customWidth="1"/>
    <col min="11" max="11" width="17" style="5" customWidth="1"/>
    <col min="12" max="12" width="21.42578125" style="5" customWidth="1"/>
    <col min="13" max="13" width="18.28515625" style="5" customWidth="1"/>
    <col min="14" max="15" width="19.42578125" style="5" customWidth="1"/>
    <col min="16" max="16" width="19.7109375" style="5" customWidth="1"/>
    <col min="17" max="17" width="14.7109375" style="5" customWidth="1"/>
    <col min="18" max="18" width="22" style="5" customWidth="1"/>
    <col min="19" max="22" width="22.7109375" style="5" customWidth="1"/>
    <col min="23" max="24" width="11.42578125" style="5"/>
    <col min="25" max="25" width="11.42578125" style="5" customWidth="1"/>
    <col min="26" max="26" width="5.28515625" style="5" customWidth="1"/>
    <col min="27" max="27" width="13.5703125" style="5" hidden="1" customWidth="1"/>
    <col min="28" max="28" width="11.42578125" style="5" hidden="1" customWidth="1"/>
    <col min="29" max="35" width="11.42578125" style="5" customWidth="1"/>
    <col min="36" max="16384" width="11.42578125" style="5"/>
  </cols>
  <sheetData>
    <row r="1" spans="1:14" s="3" customFormat="1" x14ac:dyDescent="0.2">
      <c r="A1" s="1" t="s">
        <v>0</v>
      </c>
      <c r="B1" s="2"/>
    </row>
    <row r="2" spans="1:14" s="3" customFormat="1" x14ac:dyDescent="0.2">
      <c r="A2" s="1" t="str">
        <f>CONCATENATE("COMUNA: ",[9]NOMBRE!B2," - ","( ",[9]NOMBRE!C2,[9]NOMBRE!D2,[9]NOMBRE!E2,[9]NOMBRE!F2,[9]NOMBRE!G2," )")</f>
        <v>COMUNA: LINARES - ( 07401 )</v>
      </c>
      <c r="B2" s="2"/>
    </row>
    <row r="3" spans="1:14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</row>
    <row r="4" spans="1:14" x14ac:dyDescent="0.2">
      <c r="A4" s="1" t="str">
        <f>CONCATENATE("MES: ",[9]NOMBRE!B6," - ","( ",[9]NOMBRE!C6,[9]NOMBRE!D6," )")</f>
        <v>MES: AGOSTO - ( 08 )</v>
      </c>
    </row>
    <row r="5" spans="1:14" s="3" customFormat="1" x14ac:dyDescent="0.2">
      <c r="A5" s="1" t="str">
        <f>CONCATENATE("AÑO: ",[9]NOMBRE!B7)</f>
        <v>AÑO: 2023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x14ac:dyDescent="0.2">
      <c r="A6" s="1"/>
      <c r="B6" s="6"/>
      <c r="C6" s="7"/>
      <c r="D6" s="7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x14ac:dyDescent="0.2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x14ac:dyDescent="0.2">
      <c r="A8" s="571" t="s">
        <v>2</v>
      </c>
      <c r="B8" s="571"/>
      <c r="C8" s="571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38.25" x14ac:dyDescent="0.2">
      <c r="A9" s="84" t="s">
        <v>402</v>
      </c>
      <c r="B9" s="8" t="s">
        <v>403</v>
      </c>
      <c r="C9" s="563" t="s">
        <v>5</v>
      </c>
      <c r="D9" s="563" t="s">
        <v>6</v>
      </c>
      <c r="E9" s="563" t="s">
        <v>7</v>
      </c>
      <c r="F9" s="7"/>
      <c r="G9" s="7"/>
      <c r="H9" s="7"/>
      <c r="I9" s="7"/>
      <c r="J9" s="7"/>
      <c r="K9" s="7"/>
      <c r="L9" s="7"/>
      <c r="M9" s="7"/>
      <c r="N9" s="7"/>
    </row>
    <row r="10" spans="1:14" s="3" customFormat="1" x14ac:dyDescent="0.2">
      <c r="A10" s="447"/>
      <c r="B10" s="448" t="s">
        <v>404</v>
      </c>
      <c r="C10" s="40">
        <f>SUM(C11:C17)</f>
        <v>11522</v>
      </c>
      <c r="D10" s="40">
        <f>SUM(D11:D17)</f>
        <v>11324</v>
      </c>
      <c r="E10" s="449">
        <f>SUM(E11:E17)</f>
        <v>102785920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x14ac:dyDescent="0.2">
      <c r="A11" s="362"/>
      <c r="B11" s="450" t="s">
        <v>9</v>
      </c>
      <c r="C11" s="451">
        <f>[9]B!C56</f>
        <v>0</v>
      </c>
      <c r="D11" s="451">
        <f>[9]B!E56</f>
        <v>0</v>
      </c>
      <c r="E11" s="452">
        <f>[9]B!AL56</f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3" customFormat="1" x14ac:dyDescent="0.2">
      <c r="A12" s="362"/>
      <c r="B12" s="363" t="s">
        <v>10</v>
      </c>
      <c r="C12" s="16">
        <f>SUM([9]B!C$6:C$53)</f>
        <v>7384</v>
      </c>
      <c r="D12" s="16">
        <f>SUM([9]B!E$6:E$53)</f>
        <v>7384</v>
      </c>
      <c r="E12" s="17">
        <f>SUM([9]B!AL$6:AL$53)</f>
        <v>66825200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3" customFormat="1" x14ac:dyDescent="0.2">
      <c r="A13" s="362"/>
      <c r="B13" s="363" t="s">
        <v>11</v>
      </c>
      <c r="C13" s="16">
        <f>[9]B!C58</f>
        <v>3928</v>
      </c>
      <c r="D13" s="16">
        <f>[9]B!E58</f>
        <v>3801</v>
      </c>
      <c r="E13" s="17">
        <f>[9]B!AL58</f>
        <v>34399050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28.5" x14ac:dyDescent="0.2">
      <c r="A14" s="362"/>
      <c r="B14" s="363" t="s">
        <v>12</v>
      </c>
      <c r="C14" s="16">
        <f>[9]B!C57</f>
        <v>111</v>
      </c>
      <c r="D14" s="16">
        <f>[9]B!E57</f>
        <v>40</v>
      </c>
      <c r="E14" s="17">
        <f>[9]B!AL57</f>
        <v>671600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3" customFormat="1" x14ac:dyDescent="0.2">
      <c r="A15" s="362"/>
      <c r="B15" s="363" t="s">
        <v>13</v>
      </c>
      <c r="C15" s="16">
        <f>[9]B!C$121</f>
        <v>94</v>
      </c>
      <c r="D15" s="16">
        <f>[9]B!E$121</f>
        <v>94</v>
      </c>
      <c r="E15" s="17">
        <f>[9]B!AL$121</f>
        <v>707820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3" customFormat="1" x14ac:dyDescent="0.2">
      <c r="A16" s="364"/>
      <c r="B16" s="365" t="s">
        <v>14</v>
      </c>
      <c r="C16" s="16">
        <f>+[9]B!C$128</f>
        <v>0</v>
      </c>
      <c r="D16" s="16">
        <f>+[9]B!E$128</f>
        <v>0</v>
      </c>
      <c r="E16" s="17">
        <f>+[9]B!AL$128</f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3" customFormat="1" x14ac:dyDescent="0.2">
      <c r="A17" s="366" t="s">
        <v>15</v>
      </c>
      <c r="B17" s="367" t="s">
        <v>16</v>
      </c>
      <c r="C17" s="22">
        <f>[9]B!C$1246</f>
        <v>5</v>
      </c>
      <c r="D17" s="22">
        <f>[9]B!E$1246</f>
        <v>5</v>
      </c>
      <c r="E17" s="23">
        <f>[9]B!AL$1246</f>
        <v>182250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x14ac:dyDescent="0.2">
      <c r="A18" s="24"/>
      <c r="B18" s="25" t="s">
        <v>17</v>
      </c>
      <c r="C18" s="26">
        <f>SUM(C19:C29)</f>
        <v>3492</v>
      </c>
      <c r="D18" s="26">
        <f>SUM(D19:D29)</f>
        <v>3489</v>
      </c>
      <c r="E18" s="27">
        <f>SUM(E19:E29)</f>
        <v>6659890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x14ac:dyDescent="0.2">
      <c r="A19" s="368" t="s">
        <v>18</v>
      </c>
      <c r="B19" s="369" t="s">
        <v>19</v>
      </c>
      <c r="C19" s="30">
        <f>+[9]B!C$65</f>
        <v>1167</v>
      </c>
      <c r="D19" s="30">
        <f>+[9]B!E$65</f>
        <v>1167</v>
      </c>
      <c r="E19" s="31">
        <f>+[9]B!AL$65</f>
        <v>1645470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3" customFormat="1" x14ac:dyDescent="0.2">
      <c r="A20" s="362" t="s">
        <v>20</v>
      </c>
      <c r="B20" s="363" t="s">
        <v>21</v>
      </c>
      <c r="C20" s="32">
        <f>+[9]B!C$62</f>
        <v>0</v>
      </c>
      <c r="D20" s="32">
        <f>+[9]B!E$62</f>
        <v>0</v>
      </c>
      <c r="E20" s="33">
        <f>+[9]B!AL$62</f>
        <v>0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s="3" customFormat="1" x14ac:dyDescent="0.2">
      <c r="A21" s="362" t="s">
        <v>22</v>
      </c>
      <c r="B21" s="363" t="s">
        <v>23</v>
      </c>
      <c r="C21" s="32">
        <f>+[9]B!C$63</f>
        <v>0</v>
      </c>
      <c r="D21" s="32">
        <f>+[9]B!E$63</f>
        <v>0</v>
      </c>
      <c r="E21" s="33">
        <f>+[9]B!AL$63</f>
        <v>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s="3" customFormat="1" x14ac:dyDescent="0.2">
      <c r="A22" s="362" t="s">
        <v>24</v>
      </c>
      <c r="B22" s="363" t="s">
        <v>25</v>
      </c>
      <c r="C22" s="32">
        <f>+[9]B!C$64</f>
        <v>186</v>
      </c>
      <c r="D22" s="32">
        <f>+[9]B!E$64</f>
        <v>186</v>
      </c>
      <c r="E22" s="33">
        <f>+[9]B!AL$64</f>
        <v>357120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s="3" customFormat="1" x14ac:dyDescent="0.2">
      <c r="A23" s="362" t="s">
        <v>26</v>
      </c>
      <c r="B23" s="363" t="s">
        <v>27</v>
      </c>
      <c r="C23" s="32">
        <f>+[9]B!C$66</f>
        <v>803</v>
      </c>
      <c r="D23" s="32">
        <f>+[9]B!E$66</f>
        <v>800</v>
      </c>
      <c r="E23" s="33">
        <f>+[9]B!AL$66</f>
        <v>1128000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s="3" customFormat="1" x14ac:dyDescent="0.2">
      <c r="A24" s="362" t="s">
        <v>28</v>
      </c>
      <c r="B24" s="363" t="s">
        <v>29</v>
      </c>
      <c r="C24" s="32">
        <f>+[9]B!C$67</f>
        <v>582</v>
      </c>
      <c r="D24" s="32">
        <f>+[9]B!E$67</f>
        <v>582</v>
      </c>
      <c r="E24" s="33">
        <f>+[9]B!AL$67</f>
        <v>820620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3" customFormat="1" x14ac:dyDescent="0.2">
      <c r="A25" s="362" t="s">
        <v>30</v>
      </c>
      <c r="B25" s="363" t="s">
        <v>31</v>
      </c>
      <c r="C25" s="32">
        <f>+[9]B!C$1242</f>
        <v>359</v>
      </c>
      <c r="D25" s="32">
        <f>+[9]B!E$1242</f>
        <v>359</v>
      </c>
      <c r="E25" s="33">
        <f>+[9]B!AL$1242</f>
        <v>1238550</v>
      </c>
      <c r="F25" s="7"/>
      <c r="G25" s="7"/>
      <c r="H25" s="7"/>
      <c r="I25" s="7"/>
      <c r="J25" s="7"/>
      <c r="K25" s="7"/>
      <c r="L25" s="7"/>
      <c r="M25" s="7"/>
      <c r="N25" s="7"/>
    </row>
    <row r="26" spans="1:14" s="3" customFormat="1" x14ac:dyDescent="0.2">
      <c r="A26" s="362" t="s">
        <v>32</v>
      </c>
      <c r="B26" s="363" t="s">
        <v>33</v>
      </c>
      <c r="C26" s="32">
        <f>+[9]B!C$1243</f>
        <v>385</v>
      </c>
      <c r="D26" s="32">
        <f>+[9]B!E$1243</f>
        <v>385</v>
      </c>
      <c r="E26" s="33">
        <f>+[9]B!AL$1243</f>
        <v>1328250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s="3" customFormat="1" x14ac:dyDescent="0.2">
      <c r="A27" s="362" t="s">
        <v>34</v>
      </c>
      <c r="B27" s="363" t="s">
        <v>35</v>
      </c>
      <c r="C27" s="32">
        <f>+[9]B!C$1244</f>
        <v>8</v>
      </c>
      <c r="D27" s="32">
        <f>+[9]B!E$1244</f>
        <v>8</v>
      </c>
      <c r="E27" s="33">
        <f>+[9]B!AL$1244</f>
        <v>109760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s="3" customFormat="1" x14ac:dyDescent="0.2">
      <c r="A28" s="362" t="s">
        <v>36</v>
      </c>
      <c r="B28" s="363" t="s">
        <v>37</v>
      </c>
      <c r="C28" s="32">
        <f>+[9]B!C$1245</f>
        <v>2</v>
      </c>
      <c r="D28" s="32">
        <f>+[9]B!E$1245</f>
        <v>2</v>
      </c>
      <c r="E28" s="33">
        <f>+[9]B!AL$1245</f>
        <v>32120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s="3" customFormat="1" x14ac:dyDescent="0.2">
      <c r="A29" s="362"/>
      <c r="B29" s="363" t="s">
        <v>38</v>
      </c>
      <c r="C29" s="16">
        <f>+[9]B!C$123</f>
        <v>0</v>
      </c>
      <c r="D29" s="16">
        <f>+[9]B!E$123</f>
        <v>0</v>
      </c>
      <c r="E29" s="17">
        <f>+[9]B!AL$123</f>
        <v>0</v>
      </c>
      <c r="F29" s="7"/>
      <c r="G29" s="7"/>
      <c r="H29" s="7"/>
      <c r="I29" s="7"/>
      <c r="J29" s="7"/>
      <c r="K29" s="7"/>
      <c r="L29" s="7"/>
      <c r="M29" s="7"/>
      <c r="N29" s="7"/>
    </row>
    <row r="30" spans="1:14" s="3" customFormat="1" x14ac:dyDescent="0.2">
      <c r="A30" s="370"/>
      <c r="B30" s="371" t="s">
        <v>39</v>
      </c>
      <c r="C30" s="36">
        <f>SUM(C31:C32)</f>
        <v>1020</v>
      </c>
      <c r="D30" s="37"/>
      <c r="E30" s="38"/>
      <c r="F30" s="7"/>
      <c r="G30" s="7"/>
      <c r="H30" s="7"/>
      <c r="I30" s="7"/>
      <c r="J30" s="7"/>
      <c r="K30" s="7"/>
      <c r="L30" s="7"/>
      <c r="M30" s="7"/>
      <c r="N30" s="7"/>
    </row>
    <row r="31" spans="1:14" s="3" customFormat="1" x14ac:dyDescent="0.2">
      <c r="A31" s="39"/>
      <c r="B31" s="363" t="s">
        <v>40</v>
      </c>
      <c r="C31" s="32">
        <f>+[9]B!C$69</f>
        <v>577</v>
      </c>
      <c r="D31" s="37"/>
      <c r="E31" s="38"/>
      <c r="F31" s="7"/>
      <c r="G31" s="7"/>
      <c r="H31" s="7"/>
      <c r="I31" s="7"/>
      <c r="J31" s="7"/>
      <c r="K31" s="7"/>
      <c r="L31" s="7"/>
      <c r="M31" s="7"/>
      <c r="N31" s="7"/>
    </row>
    <row r="32" spans="1:14" s="3" customFormat="1" x14ac:dyDescent="0.2">
      <c r="A32" s="39"/>
      <c r="B32" s="363" t="s">
        <v>41</v>
      </c>
      <c r="C32" s="32">
        <f>+[9]B!C$70</f>
        <v>443</v>
      </c>
      <c r="D32" s="37"/>
      <c r="E32" s="38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x14ac:dyDescent="0.2">
      <c r="A33" s="24"/>
      <c r="B33" s="25" t="s">
        <v>405</v>
      </c>
      <c r="C33" s="26">
        <f>SUM(C34:C35)</f>
        <v>0</v>
      </c>
      <c r="D33" s="40">
        <f>SUM(D34:D35)</f>
        <v>0</v>
      </c>
      <c r="E33" s="41">
        <f>SUM(E34:E35)</f>
        <v>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3" customFormat="1" x14ac:dyDescent="0.2">
      <c r="A34" s="372" t="s">
        <v>43</v>
      </c>
      <c r="B34" s="369" t="s">
        <v>44</v>
      </c>
      <c r="C34" s="43">
        <f>+[9]B!C$1247</f>
        <v>0</v>
      </c>
      <c r="D34" s="43">
        <f>[9]B!$E$1247</f>
        <v>0</v>
      </c>
      <c r="E34" s="44">
        <f>[9]B!$AL$1247</f>
        <v>0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s="3" customFormat="1" x14ac:dyDescent="0.2">
      <c r="A35" s="362" t="s">
        <v>45</v>
      </c>
      <c r="B35" s="363" t="s">
        <v>46</v>
      </c>
      <c r="C35" s="16">
        <f>+[9]B!C$1248</f>
        <v>0</v>
      </c>
      <c r="D35" s="16">
        <f>[9]B!$E$1248</f>
        <v>0</v>
      </c>
      <c r="E35" s="45">
        <f>[9]B!$AL$1248</f>
        <v>0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s="3" customFormat="1" x14ac:dyDescent="0.2">
      <c r="A36" s="370"/>
      <c r="B36" s="373" t="s">
        <v>47</v>
      </c>
      <c r="C36" s="47">
        <f>C$37</f>
        <v>0</v>
      </c>
      <c r="D36" s="37"/>
      <c r="E36" s="48"/>
      <c r="F36" s="7"/>
      <c r="G36" s="7"/>
      <c r="H36" s="7"/>
      <c r="I36" s="7"/>
      <c r="J36" s="7"/>
      <c r="K36" s="7"/>
      <c r="L36" s="7"/>
      <c r="M36" s="7"/>
      <c r="N36" s="7"/>
    </row>
    <row r="37" spans="1:14" s="3" customFormat="1" ht="14.25" customHeight="1" x14ac:dyDescent="0.2">
      <c r="A37" s="362" t="s">
        <v>48</v>
      </c>
      <c r="B37" s="367" t="s">
        <v>49</v>
      </c>
      <c r="C37" s="49">
        <f>+[9]B!C$1256</f>
        <v>0</v>
      </c>
      <c r="D37" s="37"/>
      <c r="E37" s="48"/>
      <c r="F37" s="7"/>
      <c r="G37" s="7"/>
      <c r="H37" s="7"/>
      <c r="I37" s="7"/>
      <c r="J37" s="7"/>
      <c r="K37" s="7"/>
      <c r="L37" s="7"/>
      <c r="M37" s="7"/>
      <c r="N37" s="7"/>
    </row>
    <row r="38" spans="1:14" s="3" customFormat="1" x14ac:dyDescent="0.2">
      <c r="A38" s="50"/>
      <c r="B38" s="25" t="s">
        <v>50</v>
      </c>
      <c r="C38" s="26">
        <f>SUM(C39:C44)</f>
        <v>1218</v>
      </c>
      <c r="D38" s="26">
        <f>SUM(D39:D44)</f>
        <v>1218</v>
      </c>
      <c r="E38" s="27">
        <f>SUM(E39:E44)</f>
        <v>1982340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s="3" customFormat="1" x14ac:dyDescent="0.2">
      <c r="A39" s="372" t="s">
        <v>51</v>
      </c>
      <c r="B39" s="369" t="s">
        <v>52</v>
      </c>
      <c r="C39" s="51">
        <f>[9]B!C130</f>
        <v>51</v>
      </c>
      <c r="D39" s="51">
        <f>[9]B!E130</f>
        <v>51</v>
      </c>
      <c r="E39" s="51">
        <f>[9]B!AL130</f>
        <v>236640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3" customFormat="1" x14ac:dyDescent="0.2">
      <c r="A40" s="374" t="s">
        <v>53</v>
      </c>
      <c r="B40" s="363" t="s">
        <v>54</v>
      </c>
      <c r="C40" s="17">
        <f>[9]B!C133</f>
        <v>122</v>
      </c>
      <c r="D40" s="17">
        <f>[9]B!E133</f>
        <v>122</v>
      </c>
      <c r="E40" s="17">
        <f>[9]B!AL133</f>
        <v>311100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s="3" customFormat="1" x14ac:dyDescent="0.2">
      <c r="A41" s="362" t="s">
        <v>55</v>
      </c>
      <c r="B41" s="363" t="s">
        <v>56</v>
      </c>
      <c r="C41" s="17">
        <f>[9]B!C131</f>
        <v>0</v>
      </c>
      <c r="D41" s="17">
        <f>[9]B!E131</f>
        <v>0</v>
      </c>
      <c r="E41" s="17">
        <f>[9]B!AL131</f>
        <v>0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s="3" customFormat="1" x14ac:dyDescent="0.2">
      <c r="A42" s="362" t="s">
        <v>57</v>
      </c>
      <c r="B42" s="363" t="s">
        <v>58</v>
      </c>
      <c r="C42" s="17">
        <f>[9]B!C132</f>
        <v>695</v>
      </c>
      <c r="D42" s="17">
        <f>[9]B!E132</f>
        <v>695</v>
      </c>
      <c r="E42" s="17">
        <f>[9]B!AL132</f>
        <v>542100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3" customFormat="1" x14ac:dyDescent="0.2">
      <c r="A43" s="375" t="s">
        <v>59</v>
      </c>
      <c r="B43" s="363" t="s">
        <v>60</v>
      </c>
      <c r="C43" s="17">
        <f>[9]B!C134</f>
        <v>269</v>
      </c>
      <c r="D43" s="17">
        <f>[9]B!E134</f>
        <v>269</v>
      </c>
      <c r="E43" s="17">
        <f>[9]B!AL134</f>
        <v>685950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3" customFormat="1" x14ac:dyDescent="0.2">
      <c r="A44" s="375" t="s">
        <v>61</v>
      </c>
      <c r="B44" s="363" t="s">
        <v>62</v>
      </c>
      <c r="C44" s="17">
        <f>[9]B!C135</f>
        <v>81</v>
      </c>
      <c r="D44" s="17">
        <f>[9]B!E135</f>
        <v>81</v>
      </c>
      <c r="E44" s="17">
        <f>[9]B!AL135</f>
        <v>206550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3" customFormat="1" x14ac:dyDescent="0.2">
      <c r="A45" s="376"/>
      <c r="B45" s="373" t="s">
        <v>406</v>
      </c>
      <c r="C45" s="55">
        <f>C46</f>
        <v>1253</v>
      </c>
      <c r="D45" s="56"/>
      <c r="E45" s="38"/>
      <c r="F45" s="7"/>
      <c r="G45" s="7"/>
      <c r="H45" s="7"/>
      <c r="I45" s="7"/>
      <c r="J45" s="7"/>
      <c r="K45" s="7"/>
      <c r="L45" s="7"/>
      <c r="M45" s="7"/>
      <c r="N45" s="7"/>
    </row>
    <row r="46" spans="1:14" s="3" customFormat="1" x14ac:dyDescent="0.2">
      <c r="A46" s="366"/>
      <c r="B46" s="367" t="s">
        <v>64</v>
      </c>
      <c r="C46" s="57">
        <f>[9]B!C137</f>
        <v>1253</v>
      </c>
      <c r="D46" s="56"/>
      <c r="E46" s="38"/>
      <c r="F46" s="7"/>
      <c r="G46" s="7"/>
      <c r="H46" s="7"/>
      <c r="I46" s="7"/>
      <c r="J46" s="7"/>
      <c r="K46" s="7"/>
      <c r="L46" s="7"/>
      <c r="M46" s="7"/>
      <c r="N46" s="7"/>
    </row>
    <row r="47" spans="1:14" s="3" customFormat="1" x14ac:dyDescent="0.2">
      <c r="A47" s="50"/>
      <c r="B47" s="25" t="s">
        <v>65</v>
      </c>
      <c r="C47" s="27">
        <f>SUM(C48:C52)</f>
        <v>389</v>
      </c>
      <c r="D47" s="27">
        <f>SUM(D48:D52)</f>
        <v>389</v>
      </c>
      <c r="E47" s="27">
        <f>SUM(E48:E52)</f>
        <v>545730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3" customFormat="1" x14ac:dyDescent="0.2">
      <c r="A48" s="368" t="s">
        <v>66</v>
      </c>
      <c r="B48" s="369" t="s">
        <v>67</v>
      </c>
      <c r="C48" s="17">
        <f>[9]B!C143</f>
        <v>37</v>
      </c>
      <c r="D48" s="17">
        <f>[9]B!E143</f>
        <v>37</v>
      </c>
      <c r="E48" s="51">
        <f>[9]B!AL143</f>
        <v>81770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3" customFormat="1" x14ac:dyDescent="0.2">
      <c r="A49" s="362" t="s">
        <v>68</v>
      </c>
      <c r="B49" s="363" t="s">
        <v>69</v>
      </c>
      <c r="C49" s="17">
        <f>[9]B!C141</f>
        <v>18</v>
      </c>
      <c r="D49" s="17">
        <f>[9]B!E141</f>
        <v>18</v>
      </c>
      <c r="E49" s="17">
        <f>[9]B!AL141</f>
        <v>39780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s="3" customFormat="1" x14ac:dyDescent="0.2">
      <c r="A50" s="362" t="s">
        <v>70</v>
      </c>
      <c r="B50" s="363" t="s">
        <v>71</v>
      </c>
      <c r="C50" s="17">
        <f>[9]B!C142</f>
        <v>334</v>
      </c>
      <c r="D50" s="17">
        <f>[9]B!E142</f>
        <v>334</v>
      </c>
      <c r="E50" s="17">
        <f>[9]B!AL142</f>
        <v>424180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s="3" customFormat="1" x14ac:dyDescent="0.2">
      <c r="A51" s="377" t="s">
        <v>72</v>
      </c>
      <c r="B51" s="363" t="s">
        <v>73</v>
      </c>
      <c r="C51" s="17">
        <f>[9]B!C144</f>
        <v>0</v>
      </c>
      <c r="D51" s="17">
        <f>[9]B!E144</f>
        <v>0</v>
      </c>
      <c r="E51" s="17">
        <f>[9]B!AL144</f>
        <v>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3" customFormat="1" x14ac:dyDescent="0.2">
      <c r="A52" s="377" t="s">
        <v>74</v>
      </c>
      <c r="B52" s="363" t="s">
        <v>75</v>
      </c>
      <c r="C52" s="17">
        <f>[9]B!C145</f>
        <v>0</v>
      </c>
      <c r="D52" s="17">
        <f>[9]B!E145</f>
        <v>0</v>
      </c>
      <c r="E52" s="17">
        <f>[9]B!AL145</f>
        <v>0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s="3" customFormat="1" x14ac:dyDescent="0.2">
      <c r="A53" s="370"/>
      <c r="B53" s="371" t="s">
        <v>76</v>
      </c>
      <c r="C53" s="59">
        <f>SUM(C54:C55)</f>
        <v>797</v>
      </c>
      <c r="D53" s="56"/>
      <c r="E53" s="60"/>
      <c r="F53" s="7"/>
      <c r="G53" s="7"/>
      <c r="H53" s="7"/>
      <c r="I53" s="7"/>
      <c r="J53" s="7"/>
      <c r="K53" s="7"/>
      <c r="L53" s="7"/>
      <c r="M53" s="7"/>
      <c r="N53" s="7"/>
    </row>
    <row r="54" spans="1:14" s="3" customFormat="1" x14ac:dyDescent="0.2">
      <c r="A54" s="39"/>
      <c r="B54" s="363" t="s">
        <v>77</v>
      </c>
      <c r="C54" s="17">
        <f>[9]B!C147</f>
        <v>797</v>
      </c>
      <c r="D54" s="56"/>
      <c r="E54" s="60"/>
      <c r="F54" s="7"/>
      <c r="G54" s="7"/>
      <c r="H54" s="7"/>
      <c r="I54" s="7"/>
      <c r="J54" s="7"/>
      <c r="K54" s="7"/>
      <c r="L54" s="7"/>
      <c r="M54" s="7"/>
      <c r="N54" s="7"/>
    </row>
    <row r="55" spans="1:14" s="3" customFormat="1" x14ac:dyDescent="0.2">
      <c r="A55" s="61"/>
      <c r="B55" s="367" t="s">
        <v>407</v>
      </c>
      <c r="C55" s="57">
        <f>[9]B!C148</f>
        <v>0</v>
      </c>
      <c r="D55" s="62"/>
      <c r="E55" s="63"/>
      <c r="F55" s="7"/>
      <c r="G55" s="7"/>
      <c r="H55" s="7"/>
      <c r="I55" s="7"/>
      <c r="J55" s="7"/>
      <c r="K55" s="7"/>
      <c r="L55" s="7"/>
      <c r="M55" s="7"/>
      <c r="N55" s="7"/>
    </row>
    <row r="56" spans="1:14" s="3" customFormat="1" x14ac:dyDescent="0.2">
      <c r="A56" s="64"/>
      <c r="B56" s="8" t="s">
        <v>79</v>
      </c>
      <c r="C56" s="27">
        <f>C10+C18+C33+C38+C47+C30+C36+C45+C53</f>
        <v>19691</v>
      </c>
      <c r="D56" s="27">
        <f>D10+D18+D33+D38+D47</f>
        <v>16420</v>
      </c>
      <c r="E56" s="79">
        <f>E10+E18+E33+E38+E47</f>
        <v>111973880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3" customFormat="1" x14ac:dyDescent="0.2">
      <c r="A57" s="572" t="s">
        <v>80</v>
      </c>
      <c r="B57" s="573"/>
      <c r="C57" s="66"/>
      <c r="D57" s="66"/>
      <c r="E57" s="67"/>
      <c r="F57" s="7"/>
      <c r="G57" s="7"/>
      <c r="H57" s="7"/>
      <c r="I57" s="7"/>
      <c r="J57" s="7"/>
      <c r="K57" s="7"/>
      <c r="L57" s="7"/>
    </row>
    <row r="58" spans="1:14" s="3" customFormat="1" ht="38.25" x14ac:dyDescent="0.2">
      <c r="A58" s="8" t="s">
        <v>3</v>
      </c>
      <c r="B58" s="8" t="s">
        <v>4</v>
      </c>
      <c r="C58" s="563" t="s">
        <v>5</v>
      </c>
      <c r="D58" s="563" t="s">
        <v>6</v>
      </c>
      <c r="E58" s="563" t="s">
        <v>7</v>
      </c>
      <c r="F58" s="7"/>
      <c r="G58" s="7"/>
      <c r="H58" s="7"/>
      <c r="I58" s="7"/>
      <c r="J58" s="7"/>
      <c r="K58" s="7"/>
      <c r="L58" s="7"/>
    </row>
    <row r="59" spans="1:14" s="3" customFormat="1" x14ac:dyDescent="0.2">
      <c r="A59" s="8"/>
      <c r="B59" s="378" t="s">
        <v>408</v>
      </c>
      <c r="C59" s="26"/>
      <c r="D59" s="26"/>
      <c r="E59" s="70"/>
      <c r="F59" s="7"/>
      <c r="G59" s="7"/>
      <c r="H59" s="7"/>
      <c r="I59" s="7"/>
      <c r="J59" s="7"/>
      <c r="K59" s="7"/>
      <c r="L59" s="7"/>
    </row>
    <row r="60" spans="1:14" s="3" customFormat="1" x14ac:dyDescent="0.2">
      <c r="A60" s="379" t="s">
        <v>82</v>
      </c>
      <c r="B60" s="72" t="s">
        <v>83</v>
      </c>
      <c r="C60" s="73">
        <f>[9]B!C$201</f>
        <v>1073</v>
      </c>
      <c r="D60" s="73">
        <f>[9]B!E201</f>
        <v>1071</v>
      </c>
      <c r="E60" s="45">
        <f>[9]B!$AL$201</f>
        <v>43236270</v>
      </c>
      <c r="F60" s="7"/>
      <c r="G60" s="7"/>
      <c r="H60" s="7"/>
      <c r="I60" s="7"/>
      <c r="J60" s="7"/>
      <c r="K60" s="7"/>
      <c r="L60" s="7"/>
    </row>
    <row r="61" spans="1:14" s="3" customFormat="1" x14ac:dyDescent="0.2">
      <c r="A61" s="379" t="s">
        <v>84</v>
      </c>
      <c r="B61" s="72" t="s">
        <v>85</v>
      </c>
      <c r="C61" s="73">
        <f>[9]B!C$202</f>
        <v>2208</v>
      </c>
      <c r="D61" s="73">
        <f>[9]B!E202</f>
        <v>2202</v>
      </c>
      <c r="E61" s="45">
        <f>[9]B!$AL$202</f>
        <v>100080900</v>
      </c>
      <c r="F61" s="7"/>
      <c r="G61" s="7"/>
      <c r="H61" s="7"/>
      <c r="I61" s="7"/>
      <c r="J61" s="7"/>
      <c r="K61" s="7"/>
      <c r="L61" s="7"/>
    </row>
    <row r="62" spans="1:14" s="3" customFormat="1" x14ac:dyDescent="0.2">
      <c r="A62" s="379" t="s">
        <v>86</v>
      </c>
      <c r="B62" s="72" t="s">
        <v>87</v>
      </c>
      <c r="C62" s="73">
        <f>[9]B!C$203</f>
        <v>353</v>
      </c>
      <c r="D62" s="73">
        <f>[9]B!E203</f>
        <v>353</v>
      </c>
      <c r="E62" s="45">
        <f>[9]B!$AL$203</f>
        <v>29835560</v>
      </c>
      <c r="F62" s="7"/>
      <c r="G62" s="7"/>
      <c r="H62" s="7"/>
      <c r="I62" s="7"/>
      <c r="J62" s="7"/>
      <c r="K62" s="7"/>
      <c r="L62" s="7"/>
    </row>
    <row r="63" spans="1:14" s="3" customFormat="1" x14ac:dyDescent="0.2">
      <c r="A63" s="379" t="s">
        <v>88</v>
      </c>
      <c r="B63" s="72" t="s">
        <v>89</v>
      </c>
      <c r="C63" s="73">
        <f>[9]B!C$204</f>
        <v>323</v>
      </c>
      <c r="D63" s="73">
        <f>[9]B!E204</f>
        <v>321</v>
      </c>
      <c r="E63" s="45">
        <f>[9]B!$AL$204</f>
        <v>27130920</v>
      </c>
      <c r="F63" s="7"/>
      <c r="G63" s="7"/>
      <c r="H63" s="7"/>
      <c r="I63" s="7"/>
      <c r="J63" s="7"/>
      <c r="K63" s="7"/>
      <c r="L63" s="7"/>
    </row>
    <row r="64" spans="1:14" s="3" customFormat="1" x14ac:dyDescent="0.2">
      <c r="A64" s="379" t="s">
        <v>90</v>
      </c>
      <c r="B64" s="72" t="s">
        <v>91</v>
      </c>
      <c r="C64" s="73">
        <f>[9]B!C$205</f>
        <v>0</v>
      </c>
      <c r="D64" s="73">
        <f>[9]B!E205</f>
        <v>0</v>
      </c>
      <c r="E64" s="45">
        <f>[9]B!$AL$205</f>
        <v>0</v>
      </c>
      <c r="F64" s="7"/>
      <c r="G64" s="7"/>
      <c r="H64" s="7"/>
      <c r="I64" s="7"/>
      <c r="J64" s="7"/>
      <c r="K64" s="7"/>
      <c r="L64" s="7"/>
    </row>
    <row r="65" spans="1:12" s="3" customFormat="1" x14ac:dyDescent="0.2">
      <c r="A65" s="379" t="s">
        <v>92</v>
      </c>
      <c r="B65" s="72" t="s">
        <v>93</v>
      </c>
      <c r="C65" s="73">
        <f>[9]B!C$206</f>
        <v>848</v>
      </c>
      <c r="D65" s="73">
        <f>[9]B!E206</f>
        <v>847</v>
      </c>
      <c r="E65" s="45">
        <f>[9]B!$AL$206</f>
        <v>148199590</v>
      </c>
      <c r="F65" s="7"/>
      <c r="G65" s="7"/>
      <c r="H65" s="7"/>
      <c r="I65" s="7"/>
      <c r="J65" s="7"/>
      <c r="K65" s="7"/>
      <c r="L65" s="7"/>
    </row>
    <row r="66" spans="1:12" s="3" customFormat="1" x14ac:dyDescent="0.2">
      <c r="A66" s="379" t="s">
        <v>94</v>
      </c>
      <c r="B66" s="72" t="s">
        <v>95</v>
      </c>
      <c r="C66" s="73">
        <f>[9]B!C$207</f>
        <v>29</v>
      </c>
      <c r="D66" s="73">
        <f>[9]B!E207</f>
        <v>29</v>
      </c>
      <c r="E66" s="45">
        <f>[9]B!$AL$207</f>
        <v>5074130</v>
      </c>
      <c r="F66" s="7"/>
      <c r="G66" s="7"/>
      <c r="H66" s="7"/>
      <c r="I66" s="7"/>
      <c r="J66" s="7"/>
      <c r="K66" s="7"/>
      <c r="L66" s="7"/>
    </row>
    <row r="67" spans="1:12" s="3" customFormat="1" x14ac:dyDescent="0.2">
      <c r="A67" s="379" t="s">
        <v>96</v>
      </c>
      <c r="B67" s="72" t="s">
        <v>97</v>
      </c>
      <c r="C67" s="73">
        <f>[9]B!C$208</f>
        <v>0</v>
      </c>
      <c r="D67" s="73">
        <f>[9]B!E208</f>
        <v>0</v>
      </c>
      <c r="E67" s="45">
        <f>[9]B!$AL$208</f>
        <v>0</v>
      </c>
      <c r="F67" s="7"/>
      <c r="G67" s="7"/>
      <c r="H67" s="7"/>
      <c r="I67" s="7"/>
      <c r="J67" s="7"/>
      <c r="K67" s="7"/>
      <c r="L67" s="7"/>
    </row>
    <row r="68" spans="1:12" s="3" customFormat="1" x14ac:dyDescent="0.2">
      <c r="A68" s="379" t="s">
        <v>98</v>
      </c>
      <c r="B68" s="72" t="s">
        <v>99</v>
      </c>
      <c r="C68" s="73">
        <f>[9]B!C$209</f>
        <v>559</v>
      </c>
      <c r="D68" s="73">
        <f>[9]B!E209</f>
        <v>558</v>
      </c>
      <c r="E68" s="45">
        <f>[9]B!$AL$209</f>
        <v>22554360</v>
      </c>
      <c r="F68" s="7"/>
      <c r="G68" s="7"/>
      <c r="H68" s="7"/>
      <c r="I68" s="7"/>
      <c r="J68" s="7"/>
      <c r="K68" s="7"/>
      <c r="L68" s="7"/>
    </row>
    <row r="69" spans="1:12" s="3" customFormat="1" x14ac:dyDescent="0.2">
      <c r="A69" s="379" t="s">
        <v>100</v>
      </c>
      <c r="B69" s="72" t="s">
        <v>101</v>
      </c>
      <c r="C69" s="73">
        <f>[9]B!C$210</f>
        <v>247</v>
      </c>
      <c r="D69" s="73">
        <f>[9]B!E210</f>
        <v>247</v>
      </c>
      <c r="E69" s="45">
        <f>[9]B!$AL$210</f>
        <v>2015520</v>
      </c>
      <c r="F69" s="7"/>
      <c r="G69" s="7"/>
      <c r="H69" s="7"/>
      <c r="I69" s="7"/>
      <c r="J69" s="7"/>
      <c r="K69" s="7"/>
      <c r="L69" s="7"/>
    </row>
    <row r="70" spans="1:12" s="3" customFormat="1" x14ac:dyDescent="0.2">
      <c r="A70" s="379" t="s">
        <v>102</v>
      </c>
      <c r="B70" s="72" t="s">
        <v>103</v>
      </c>
      <c r="C70" s="73">
        <f>[9]B!C$211</f>
        <v>100</v>
      </c>
      <c r="D70" s="73">
        <f>[9]B!E211</f>
        <v>100</v>
      </c>
      <c r="E70" s="45">
        <f>[9]B!$AL$211</f>
        <v>7583000</v>
      </c>
      <c r="F70" s="7"/>
      <c r="G70" s="7"/>
      <c r="H70" s="7"/>
      <c r="I70" s="7"/>
      <c r="J70" s="7"/>
      <c r="K70" s="7"/>
      <c r="L70" s="7"/>
    </row>
    <row r="71" spans="1:12" s="3" customFormat="1" x14ac:dyDescent="0.2">
      <c r="A71" s="379" t="s">
        <v>104</v>
      </c>
      <c r="B71" s="72" t="s">
        <v>105</v>
      </c>
      <c r="C71" s="73">
        <f>[9]B!C$212</f>
        <v>0</v>
      </c>
      <c r="D71" s="73">
        <f>[9]B!E212</f>
        <v>0</v>
      </c>
      <c r="E71" s="45">
        <f>[9]B!$AL$212</f>
        <v>0</v>
      </c>
      <c r="F71" s="7"/>
      <c r="G71" s="7"/>
      <c r="H71" s="7"/>
      <c r="I71" s="7"/>
      <c r="J71" s="7"/>
      <c r="K71" s="7"/>
      <c r="L71" s="7"/>
    </row>
    <row r="72" spans="1:12" s="3" customFormat="1" x14ac:dyDescent="0.2">
      <c r="A72" s="379" t="s">
        <v>106</v>
      </c>
      <c r="B72" s="72" t="s">
        <v>107</v>
      </c>
      <c r="C72" s="73">
        <f>[9]B!C$213</f>
        <v>0</v>
      </c>
      <c r="D72" s="73">
        <f>[9]B!E213</f>
        <v>0</v>
      </c>
      <c r="E72" s="45">
        <f>[9]B!$AL$213</f>
        <v>0</v>
      </c>
      <c r="F72" s="7"/>
      <c r="G72" s="7"/>
      <c r="H72" s="7"/>
      <c r="I72" s="7"/>
      <c r="J72" s="7"/>
      <c r="K72" s="7"/>
      <c r="L72" s="7"/>
    </row>
    <row r="73" spans="1:12" s="3" customFormat="1" x14ac:dyDescent="0.2">
      <c r="A73" s="379" t="s">
        <v>108</v>
      </c>
      <c r="B73" s="72" t="s">
        <v>109</v>
      </c>
      <c r="C73" s="73">
        <f>[9]B!C$214</f>
        <v>0</v>
      </c>
      <c r="D73" s="73">
        <f>[9]B!E214</f>
        <v>0</v>
      </c>
      <c r="E73" s="45">
        <f>[9]B!$AL$214</f>
        <v>0</v>
      </c>
      <c r="F73" s="7"/>
      <c r="G73" s="7"/>
      <c r="H73" s="7"/>
      <c r="I73" s="7"/>
      <c r="J73" s="7"/>
      <c r="K73" s="7"/>
      <c r="L73" s="7"/>
    </row>
    <row r="74" spans="1:12" s="3" customFormat="1" x14ac:dyDescent="0.2">
      <c r="A74" s="379" t="s">
        <v>110</v>
      </c>
      <c r="B74" s="72" t="s">
        <v>111</v>
      </c>
      <c r="C74" s="73">
        <f>[9]B!C$215</f>
        <v>174</v>
      </c>
      <c r="D74" s="73">
        <f>[9]B!E215</f>
        <v>174</v>
      </c>
      <c r="E74" s="45">
        <f>[9]B!$AL$215</f>
        <v>10490460</v>
      </c>
      <c r="F74" s="7"/>
      <c r="G74" s="7"/>
      <c r="H74" s="7"/>
      <c r="I74" s="7"/>
      <c r="J74" s="7"/>
      <c r="K74" s="7"/>
      <c r="L74" s="7"/>
    </row>
    <row r="75" spans="1:12" s="3" customFormat="1" x14ac:dyDescent="0.2">
      <c r="A75" s="380" t="s">
        <v>112</v>
      </c>
      <c r="B75" s="75" t="s">
        <v>113</v>
      </c>
      <c r="C75" s="73">
        <f>[9]B!C$216</f>
        <v>478</v>
      </c>
      <c r="D75" s="73">
        <f>[9]B!E216</f>
        <v>478</v>
      </c>
      <c r="E75" s="45">
        <f>[9]B!$AL$216</f>
        <v>48000760</v>
      </c>
      <c r="F75" s="7"/>
      <c r="G75" s="7"/>
      <c r="H75" s="7"/>
      <c r="I75" s="7"/>
      <c r="J75" s="7"/>
      <c r="K75" s="7"/>
      <c r="L75" s="7"/>
    </row>
    <row r="76" spans="1:12" s="3" customFormat="1" x14ac:dyDescent="0.2">
      <c r="A76" s="381"/>
      <c r="B76" s="77" t="s">
        <v>79</v>
      </c>
      <c r="C76" s="78">
        <f>SUM(C60:C75)</f>
        <v>6392</v>
      </c>
      <c r="D76" s="78">
        <f>SUM(D60:D75)</f>
        <v>6380</v>
      </c>
      <c r="E76" s="79">
        <f>SUM(E60:E75)</f>
        <v>444201470</v>
      </c>
      <c r="F76" s="7"/>
      <c r="G76" s="7"/>
      <c r="H76" s="7"/>
      <c r="I76" s="7"/>
      <c r="J76" s="7"/>
      <c r="K76" s="7"/>
      <c r="L76" s="7"/>
    </row>
    <row r="77" spans="1:12" s="3" customFormat="1" x14ac:dyDescent="0.2">
      <c r="A77" s="80" t="s">
        <v>114</v>
      </c>
      <c r="B77" s="81"/>
      <c r="C77" s="82"/>
      <c r="D77" s="82"/>
      <c r="E77" s="83"/>
      <c r="F77" s="7"/>
      <c r="G77" s="7"/>
      <c r="H77" s="7"/>
      <c r="I77" s="7"/>
      <c r="J77" s="7"/>
      <c r="K77" s="7"/>
      <c r="L77" s="7"/>
    </row>
    <row r="78" spans="1:12" s="3" customFormat="1" ht="38.25" x14ac:dyDescent="0.2">
      <c r="A78" s="8" t="s">
        <v>3</v>
      </c>
      <c r="B78" s="84" t="s">
        <v>115</v>
      </c>
      <c r="C78" s="563" t="s">
        <v>5</v>
      </c>
      <c r="D78" s="85" t="s">
        <v>6</v>
      </c>
      <c r="E78" s="563" t="s">
        <v>7</v>
      </c>
      <c r="F78" s="7"/>
      <c r="G78" s="7"/>
      <c r="H78" s="7"/>
      <c r="I78" s="7"/>
      <c r="J78" s="7"/>
      <c r="K78" s="7"/>
      <c r="L78" s="7"/>
    </row>
    <row r="79" spans="1:12" s="3" customFormat="1" x14ac:dyDescent="0.2">
      <c r="A79" s="372">
        <v>3003001</v>
      </c>
      <c r="B79" s="86" t="s">
        <v>116</v>
      </c>
      <c r="C79" s="87">
        <f>+[9]B!C3170</f>
        <v>3</v>
      </c>
      <c r="D79" s="87">
        <f>+[9]B!E$3170</f>
        <v>3</v>
      </c>
      <c r="E79" s="453">
        <f>+[9]B!AL$3170</f>
        <v>26370</v>
      </c>
      <c r="F79" s="7"/>
      <c r="G79" s="7"/>
      <c r="H79" s="7"/>
      <c r="I79" s="7"/>
      <c r="J79" s="7"/>
      <c r="K79" s="7"/>
      <c r="L79" s="7"/>
    </row>
    <row r="80" spans="1:12" s="3" customFormat="1" x14ac:dyDescent="0.2">
      <c r="A80" s="362" t="s">
        <v>117</v>
      </c>
      <c r="B80" s="88" t="s">
        <v>118</v>
      </c>
      <c r="C80" s="89">
        <f>+[9]B!C3171</f>
        <v>0</v>
      </c>
      <c r="D80" s="89">
        <f>+[9]B!E$3171</f>
        <v>0</v>
      </c>
      <c r="E80" s="454">
        <f>+[9]B!AL$3171</f>
        <v>0</v>
      </c>
      <c r="F80" s="7"/>
      <c r="G80" s="7"/>
      <c r="H80" s="7"/>
      <c r="I80" s="7"/>
      <c r="J80" s="7"/>
      <c r="K80" s="7"/>
      <c r="L80" s="7"/>
    </row>
    <row r="81" spans="1:22" s="3" customFormat="1" x14ac:dyDescent="0.2">
      <c r="A81" s="362" t="s">
        <v>119</v>
      </c>
      <c r="B81" s="88" t="s">
        <v>120</v>
      </c>
      <c r="C81" s="89">
        <f>+[9]B!C3172</f>
        <v>2</v>
      </c>
      <c r="D81" s="89">
        <f>+[9]B!E$3172</f>
        <v>2</v>
      </c>
      <c r="E81" s="454">
        <f>+[9]B!AL$3172</f>
        <v>35240</v>
      </c>
      <c r="F81" s="7"/>
      <c r="G81" s="7"/>
      <c r="H81" s="7"/>
      <c r="I81" s="7"/>
      <c r="J81" s="7"/>
      <c r="K81" s="7"/>
      <c r="L81" s="7"/>
    </row>
    <row r="82" spans="1:22" s="3" customFormat="1" x14ac:dyDescent="0.2">
      <c r="A82" s="362" t="s">
        <v>121</v>
      </c>
      <c r="B82" s="88" t="s">
        <v>122</v>
      </c>
      <c r="C82" s="89">
        <f>+[9]B!C3173</f>
        <v>0</v>
      </c>
      <c r="D82" s="89">
        <f>+[9]B!E$3173</f>
        <v>0</v>
      </c>
      <c r="E82" s="454">
        <f>+[9]B!AL$3173</f>
        <v>0</v>
      </c>
      <c r="F82" s="7"/>
      <c r="G82" s="7"/>
      <c r="H82" s="7"/>
      <c r="I82" s="7"/>
      <c r="J82" s="7"/>
      <c r="K82" s="7"/>
      <c r="L82" s="7"/>
    </row>
    <row r="83" spans="1:22" s="3" customFormat="1" x14ac:dyDescent="0.2">
      <c r="A83" s="366" t="s">
        <v>123</v>
      </c>
      <c r="B83" s="90" t="s">
        <v>124</v>
      </c>
      <c r="C83" s="91">
        <f>+[9]B!C3174</f>
        <v>0</v>
      </c>
      <c r="D83" s="91">
        <f>+[9]B!E$3174</f>
        <v>0</v>
      </c>
      <c r="E83" s="455">
        <f>+[9]B!AL$3174</f>
        <v>0</v>
      </c>
      <c r="F83" s="7"/>
      <c r="G83" s="7"/>
      <c r="H83" s="7"/>
      <c r="I83" s="7"/>
      <c r="J83" s="7"/>
      <c r="K83" s="7"/>
      <c r="L83" s="7"/>
    </row>
    <row r="84" spans="1:22" s="3" customFormat="1" x14ac:dyDescent="0.2">
      <c r="A84" s="381"/>
      <c r="B84" s="92" t="s">
        <v>79</v>
      </c>
      <c r="C84" s="93">
        <f>SUM(C79:C83)</f>
        <v>5</v>
      </c>
      <c r="D84" s="93">
        <f>SUM(D79:D83)</f>
        <v>5</v>
      </c>
      <c r="E84" s="79">
        <f>SUM(E79:E83)</f>
        <v>61610</v>
      </c>
      <c r="F84" s="7"/>
      <c r="G84" s="7"/>
      <c r="H84" s="7"/>
      <c r="I84" s="7"/>
      <c r="J84" s="7"/>
      <c r="K84" s="7"/>
      <c r="L84" s="7"/>
    </row>
    <row r="85" spans="1:22" s="96" customFormat="1" ht="14.25" customHeight="1" x14ac:dyDescent="0.2">
      <c r="A85" s="574" t="s">
        <v>125</v>
      </c>
      <c r="B85" s="574"/>
      <c r="C85" s="94"/>
      <c r="D85" s="94"/>
      <c r="E85" s="95"/>
    </row>
    <row r="86" spans="1:22" s="3" customFormat="1" ht="38.25" x14ac:dyDescent="0.2">
      <c r="A86" s="8" t="s">
        <v>3</v>
      </c>
      <c r="B86" s="84" t="s">
        <v>126</v>
      </c>
      <c r="C86" s="563" t="s">
        <v>5</v>
      </c>
      <c r="D86" s="85" t="s">
        <v>6</v>
      </c>
      <c r="E86" s="563" t="s">
        <v>7</v>
      </c>
      <c r="F86" s="7"/>
      <c r="G86" s="7"/>
      <c r="H86" s="7"/>
      <c r="I86" s="7"/>
      <c r="J86" s="7"/>
      <c r="K86" s="7"/>
      <c r="L86" s="7"/>
    </row>
    <row r="87" spans="1:22" s="3" customFormat="1" x14ac:dyDescent="0.2">
      <c r="A87" s="372">
        <v>2401061</v>
      </c>
      <c r="B87" s="86" t="s">
        <v>127</v>
      </c>
      <c r="C87" s="87">
        <f>+[9]B!C2972</f>
        <v>96</v>
      </c>
      <c r="D87" s="87">
        <f>+[9]B!E$2972</f>
        <v>96</v>
      </c>
      <c r="E87" s="453">
        <f>+[9]B!AL$2972</f>
        <v>2255040</v>
      </c>
      <c r="F87" s="7"/>
      <c r="G87" s="7"/>
      <c r="H87" s="7"/>
      <c r="I87" s="7"/>
      <c r="J87" s="7"/>
      <c r="K87" s="7"/>
      <c r="L87" s="7"/>
    </row>
    <row r="88" spans="1:22" s="3" customFormat="1" x14ac:dyDescent="0.2">
      <c r="A88" s="362" t="s">
        <v>128</v>
      </c>
      <c r="B88" s="88" t="s">
        <v>129</v>
      </c>
      <c r="C88" s="89">
        <f>+[9]B!C2973</f>
        <v>270</v>
      </c>
      <c r="D88" s="89">
        <f>+[9]B!E$2973</f>
        <v>270</v>
      </c>
      <c r="E88" s="454">
        <f>+[9]B!AL$2973</f>
        <v>19950300</v>
      </c>
      <c r="F88" s="7"/>
      <c r="G88" s="7"/>
      <c r="H88" s="7"/>
      <c r="I88" s="7"/>
      <c r="J88" s="7"/>
      <c r="K88" s="7"/>
      <c r="L88" s="7"/>
    </row>
    <row r="89" spans="1:22" s="3" customFormat="1" x14ac:dyDescent="0.2">
      <c r="A89" s="362" t="s">
        <v>130</v>
      </c>
      <c r="B89" s="88" t="s">
        <v>131</v>
      </c>
      <c r="C89" s="89">
        <f>+[9]B!C$2974</f>
        <v>0</v>
      </c>
      <c r="D89" s="89">
        <f>+[9]B!E$2974</f>
        <v>0</v>
      </c>
      <c r="E89" s="454">
        <f>+[9]B!AL$2974</f>
        <v>0</v>
      </c>
      <c r="F89" s="7"/>
      <c r="G89" s="7"/>
      <c r="H89" s="7"/>
      <c r="I89" s="7"/>
      <c r="J89" s="7"/>
      <c r="K89" s="7"/>
      <c r="L89" s="7"/>
    </row>
    <row r="90" spans="1:22" s="3" customFormat="1" x14ac:dyDescent="0.2">
      <c r="A90" s="362" t="s">
        <v>132</v>
      </c>
      <c r="B90" s="88" t="s">
        <v>133</v>
      </c>
      <c r="C90" s="89">
        <f>+[9]B!C$2975</f>
        <v>335</v>
      </c>
      <c r="D90" s="89">
        <f>+[9]B!E$2975</f>
        <v>331</v>
      </c>
      <c r="E90" s="454">
        <f>+[9]B!AL$2975</f>
        <v>1069130</v>
      </c>
      <c r="F90" s="7"/>
      <c r="G90" s="7"/>
      <c r="H90" s="7"/>
      <c r="I90" s="7"/>
      <c r="J90" s="7"/>
      <c r="K90" s="7"/>
      <c r="L90" s="7"/>
    </row>
    <row r="91" spans="1:22" s="3" customFormat="1" x14ac:dyDescent="0.2">
      <c r="A91" s="362" t="s">
        <v>134</v>
      </c>
      <c r="B91" s="88" t="s">
        <v>135</v>
      </c>
      <c r="C91" s="89">
        <f>+[9]B!C$2976</f>
        <v>0</v>
      </c>
      <c r="D91" s="89">
        <f>+[9]B!E$2976</f>
        <v>0</v>
      </c>
      <c r="E91" s="454">
        <f>+[9]B!AL$2976</f>
        <v>0</v>
      </c>
      <c r="F91" s="7"/>
      <c r="G91" s="7"/>
      <c r="H91" s="7"/>
      <c r="I91" s="7"/>
      <c r="J91" s="7"/>
      <c r="K91" s="7"/>
      <c r="L91" s="7"/>
    </row>
    <row r="92" spans="1:22" s="3" customFormat="1" x14ac:dyDescent="0.2">
      <c r="A92" s="362" t="s">
        <v>136</v>
      </c>
      <c r="B92" s="88" t="s">
        <v>137</v>
      </c>
      <c r="C92" s="89">
        <f>+[9]B!C$2977</f>
        <v>0</v>
      </c>
      <c r="D92" s="89">
        <f>+[9]B!E$2977</f>
        <v>0</v>
      </c>
      <c r="E92" s="454">
        <f>+[9]B!AL$2977</f>
        <v>0</v>
      </c>
      <c r="F92" s="7"/>
      <c r="G92" s="7"/>
      <c r="H92" s="7"/>
      <c r="I92" s="7"/>
      <c r="J92" s="7"/>
      <c r="K92" s="7"/>
      <c r="L92" s="7"/>
      <c r="V92" s="97"/>
    </row>
    <row r="93" spans="1:22" s="3" customFormat="1" x14ac:dyDescent="0.2">
      <c r="A93" s="366" t="s">
        <v>138</v>
      </c>
      <c r="B93" s="90" t="s">
        <v>139</v>
      </c>
      <c r="C93" s="91">
        <f>+[9]B!C$2978</f>
        <v>0</v>
      </c>
      <c r="D93" s="91">
        <f>+[9]B!E$2978</f>
        <v>0</v>
      </c>
      <c r="E93" s="455">
        <f>+[9]B!AL$2978</f>
        <v>0</v>
      </c>
      <c r="F93" s="7"/>
      <c r="G93" s="7"/>
      <c r="H93" s="7"/>
      <c r="I93" s="7"/>
      <c r="J93" s="7"/>
      <c r="K93" s="7"/>
      <c r="L93" s="7"/>
      <c r="V93" s="97"/>
    </row>
    <row r="94" spans="1:22" s="3" customFormat="1" x14ac:dyDescent="0.2">
      <c r="A94" s="381"/>
      <c r="B94" s="92" t="s">
        <v>79</v>
      </c>
      <c r="C94" s="98">
        <f>SUM(C87:C93)</f>
        <v>701</v>
      </c>
      <c r="D94" s="98">
        <f>SUM(D87:D93)</f>
        <v>697</v>
      </c>
      <c r="E94" s="79">
        <f>SUM(E87:E93)</f>
        <v>23274470</v>
      </c>
      <c r="F94" s="7"/>
      <c r="G94" s="7"/>
      <c r="H94" s="7"/>
      <c r="I94" s="7"/>
      <c r="J94" s="7"/>
      <c r="K94" s="7"/>
      <c r="L94" s="7"/>
      <c r="V94" s="97"/>
    </row>
    <row r="95" spans="1:22" s="102" customFormat="1" x14ac:dyDescent="0.2">
      <c r="A95" s="573" t="s">
        <v>140</v>
      </c>
      <c r="B95" s="573"/>
      <c r="C95" s="99"/>
      <c r="D95" s="99"/>
      <c r="E95" s="67"/>
      <c r="F95" s="382"/>
      <c r="G95" s="382"/>
      <c r="H95" s="382"/>
      <c r="I95" s="382"/>
      <c r="J95" s="382"/>
      <c r="K95" s="382"/>
      <c r="L95" s="382"/>
      <c r="M95" s="382"/>
      <c r="N95" s="382"/>
      <c r="O95" s="101"/>
      <c r="V95" s="103"/>
    </row>
    <row r="96" spans="1:22" ht="38.25" x14ac:dyDescent="0.2">
      <c r="A96" s="8" t="s">
        <v>3</v>
      </c>
      <c r="B96" s="8" t="s">
        <v>4</v>
      </c>
      <c r="C96" s="563" t="s">
        <v>5</v>
      </c>
      <c r="D96" s="85" t="s">
        <v>6</v>
      </c>
      <c r="E96" s="563" t="s">
        <v>7</v>
      </c>
      <c r="F96" s="383"/>
      <c r="G96" s="383"/>
      <c r="H96" s="383"/>
      <c r="I96" s="383"/>
      <c r="J96" s="383"/>
      <c r="K96" s="383"/>
      <c r="L96" s="383"/>
      <c r="M96" s="383"/>
      <c r="N96" s="383"/>
      <c r="O96" s="105"/>
      <c r="V96" s="106"/>
    </row>
    <row r="97" spans="1:22" x14ac:dyDescent="0.2">
      <c r="A97" s="372">
        <v>2004103</v>
      </c>
      <c r="B97" s="86" t="s">
        <v>141</v>
      </c>
      <c r="C97" s="107">
        <f>+[9]B!C2653</f>
        <v>60</v>
      </c>
      <c r="D97" s="107">
        <f>[9]B!$E$2653</f>
        <v>53</v>
      </c>
      <c r="E97" s="44">
        <f>[9]B!$AL$2653</f>
        <v>8710550</v>
      </c>
      <c r="F97" s="383"/>
      <c r="G97" s="383"/>
      <c r="H97" s="383"/>
      <c r="I97" s="383"/>
      <c r="J97" s="383"/>
      <c r="K97" s="383"/>
      <c r="L97" s="383"/>
      <c r="M97" s="383"/>
      <c r="N97" s="383"/>
      <c r="O97" s="105"/>
      <c r="V97" s="106"/>
    </row>
    <row r="98" spans="1:22" x14ac:dyDescent="0.2">
      <c r="A98" s="366" t="s">
        <v>142</v>
      </c>
      <c r="B98" s="90" t="s">
        <v>143</v>
      </c>
      <c r="C98" s="108">
        <f>+[9]B!C2654</f>
        <v>0</v>
      </c>
      <c r="D98" s="108">
        <f>[9]B!$E$2654</f>
        <v>0</v>
      </c>
      <c r="E98" s="45">
        <f>[9]B!$AL$2654</f>
        <v>0</v>
      </c>
      <c r="F98" s="383"/>
      <c r="G98" s="383"/>
      <c r="H98" s="383"/>
      <c r="I98" s="383"/>
      <c r="J98" s="383"/>
      <c r="K98" s="383"/>
      <c r="L98" s="383"/>
      <c r="M98" s="383"/>
      <c r="N98" s="383"/>
      <c r="O98" s="105"/>
      <c r="V98" s="106"/>
    </row>
    <row r="99" spans="1:22" x14ac:dyDescent="0.2">
      <c r="A99" s="381"/>
      <c r="B99" s="92" t="s">
        <v>79</v>
      </c>
      <c r="C99" s="93">
        <f>SUM(C97:C98)</f>
        <v>60</v>
      </c>
      <c r="D99" s="93">
        <f>SUM(D97:D98)</f>
        <v>53</v>
      </c>
      <c r="E99" s="79">
        <f>SUM(E97:E98)</f>
        <v>8710550</v>
      </c>
      <c r="F99" s="383"/>
      <c r="G99" s="383"/>
      <c r="H99" s="383"/>
      <c r="I99" s="383"/>
      <c r="J99" s="383"/>
      <c r="K99" s="383"/>
      <c r="L99" s="383"/>
      <c r="M99" s="383"/>
      <c r="N99" s="383"/>
      <c r="O99" s="105"/>
      <c r="V99" s="106"/>
    </row>
    <row r="100" spans="1:22" s="102" customFormat="1" x14ac:dyDescent="0.2">
      <c r="A100" s="573" t="s">
        <v>144</v>
      </c>
      <c r="B100" s="573"/>
      <c r="C100" s="66"/>
      <c r="D100" s="66"/>
      <c r="E100" s="67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101"/>
      <c r="V100" s="109"/>
    </row>
    <row r="101" spans="1:22" ht="38.25" x14ac:dyDescent="0.2">
      <c r="A101" s="8"/>
      <c r="B101" s="8" t="s">
        <v>145</v>
      </c>
      <c r="C101" s="563" t="s">
        <v>5</v>
      </c>
      <c r="D101" s="85" t="s">
        <v>6</v>
      </c>
      <c r="E101" s="563" t="s">
        <v>7</v>
      </c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105"/>
    </row>
    <row r="102" spans="1:22" x14ac:dyDescent="0.2">
      <c r="A102" s="384" t="s">
        <v>146</v>
      </c>
      <c r="B102" s="86" t="s">
        <v>147</v>
      </c>
      <c r="C102" s="111">
        <f>[9]B!$C$2997</f>
        <v>1100</v>
      </c>
      <c r="D102" s="111">
        <f>[9]B!$E$2997</f>
        <v>1100</v>
      </c>
      <c r="E102" s="44">
        <f>[9]B!$AL$2997</f>
        <v>4698320</v>
      </c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105"/>
    </row>
    <row r="103" spans="1:22" x14ac:dyDescent="0.2">
      <c r="A103" s="386" t="s">
        <v>148</v>
      </c>
      <c r="B103" s="88" t="s">
        <v>149</v>
      </c>
      <c r="C103" s="111">
        <f>+[9]B!$C$3016</f>
        <v>782</v>
      </c>
      <c r="D103" s="111">
        <f>[9]B!$E$3016</f>
        <v>782</v>
      </c>
      <c r="E103" s="45">
        <f>[9]B!$AL$3016</f>
        <v>2752640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105"/>
    </row>
    <row r="104" spans="1:22" x14ac:dyDescent="0.2">
      <c r="A104" s="386" t="s">
        <v>150</v>
      </c>
      <c r="B104" s="114" t="s">
        <v>151</v>
      </c>
      <c r="C104" s="111">
        <f>[9]B!$C$3034</f>
        <v>327</v>
      </c>
      <c r="D104" s="111">
        <f>[9]B!$E$3034</f>
        <v>327</v>
      </c>
      <c r="E104" s="45">
        <f>[9]B!$AL$3034</f>
        <v>2793370</v>
      </c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105"/>
    </row>
    <row r="105" spans="1:22" x14ac:dyDescent="0.2">
      <c r="A105" s="386" t="s">
        <v>152</v>
      </c>
      <c r="B105" s="88" t="s">
        <v>153</v>
      </c>
      <c r="C105" s="111">
        <f>[9]B!$C$3066</f>
        <v>123</v>
      </c>
      <c r="D105" s="111">
        <f>[9]B!$E$3066</f>
        <v>123</v>
      </c>
      <c r="E105" s="45">
        <f>[9]B!$AL$3066</f>
        <v>11758210</v>
      </c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105"/>
    </row>
    <row r="106" spans="1:22" x14ac:dyDescent="0.2">
      <c r="A106" s="386" t="s">
        <v>154</v>
      </c>
      <c r="B106" s="88" t="s">
        <v>155</v>
      </c>
      <c r="C106" s="111">
        <f>[9]B!C3094</f>
        <v>99</v>
      </c>
      <c r="D106" s="111">
        <f>[9]B!I3094</f>
        <v>50</v>
      </c>
      <c r="E106" s="45">
        <f>[9]B!AL3094</f>
        <v>1657940</v>
      </c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105"/>
    </row>
    <row r="107" spans="1:22" x14ac:dyDescent="0.2">
      <c r="A107" s="366"/>
      <c r="B107" s="90" t="s">
        <v>156</v>
      </c>
      <c r="C107" s="115">
        <f>[9]B!$C$3155</f>
        <v>50</v>
      </c>
      <c r="D107" s="116"/>
      <c r="E107" s="117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105"/>
    </row>
    <row r="108" spans="1:22" x14ac:dyDescent="0.2">
      <c r="A108" s="381"/>
      <c r="B108" s="92" t="s">
        <v>157</v>
      </c>
      <c r="C108" s="118">
        <f>SUM(C102:C107)</f>
        <v>2481</v>
      </c>
      <c r="D108" s="118">
        <f>SUM(D102:D106)</f>
        <v>2382</v>
      </c>
      <c r="E108" s="79">
        <f>SUM(E102:E106)</f>
        <v>23660480</v>
      </c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105"/>
    </row>
    <row r="109" spans="1:22" s="123" customFormat="1" x14ac:dyDescent="0.2">
      <c r="A109" s="119" t="s">
        <v>158</v>
      </c>
      <c r="B109" s="120"/>
      <c r="C109" s="121"/>
      <c r="D109" s="121"/>
      <c r="E109" s="122"/>
    </row>
    <row r="110" spans="1:22" s="123" customFormat="1" ht="38.25" x14ac:dyDescent="0.2">
      <c r="A110" s="8" t="s">
        <v>3</v>
      </c>
      <c r="B110" s="8" t="s">
        <v>4</v>
      </c>
      <c r="C110" s="85" t="s">
        <v>159</v>
      </c>
      <c r="D110" s="85" t="s">
        <v>6</v>
      </c>
      <c r="E110" s="563" t="s">
        <v>7</v>
      </c>
    </row>
    <row r="111" spans="1:22" s="123" customFormat="1" x14ac:dyDescent="0.2">
      <c r="A111" s="372">
        <v>3001001</v>
      </c>
      <c r="B111" s="86" t="s">
        <v>160</v>
      </c>
      <c r="C111" s="124">
        <f>+[9]B!C$3158</f>
        <v>243</v>
      </c>
      <c r="D111" s="124">
        <f>+[9]B!E$3158</f>
        <v>243</v>
      </c>
      <c r="E111" s="45">
        <f>[9]B!AL3158</f>
        <v>5980230</v>
      </c>
    </row>
    <row r="112" spans="1:22" s="123" customFormat="1" x14ac:dyDescent="0.2">
      <c r="A112" s="366" t="s">
        <v>161</v>
      </c>
      <c r="B112" s="90" t="s">
        <v>162</v>
      </c>
      <c r="C112" s="125">
        <f>+[9]B!C$3159</f>
        <v>31</v>
      </c>
      <c r="D112" s="125">
        <f>+[9]B!E$3159</f>
        <v>31</v>
      </c>
      <c r="E112" s="45">
        <f>[9]B!AL3159</f>
        <v>9563500</v>
      </c>
    </row>
    <row r="113" spans="1:19" s="123" customFormat="1" x14ac:dyDescent="0.2">
      <c r="A113" s="381"/>
      <c r="B113" s="92" t="s">
        <v>157</v>
      </c>
      <c r="C113" s="126">
        <f>SUM(C111:C112)</f>
        <v>274</v>
      </c>
      <c r="D113" s="126">
        <f>SUM(D111:D112)</f>
        <v>274</v>
      </c>
      <c r="E113" s="127">
        <f>SUM(E111:E112)</f>
        <v>15543730</v>
      </c>
    </row>
    <row r="114" spans="1:19" s="123" customFormat="1" x14ac:dyDescent="0.2">
      <c r="A114" s="80" t="s">
        <v>163</v>
      </c>
      <c r="B114" s="128"/>
      <c r="C114" s="66"/>
      <c r="D114" s="66"/>
      <c r="E114" s="67"/>
    </row>
    <row r="115" spans="1:19" s="123" customFormat="1" ht="38.25" x14ac:dyDescent="0.2">
      <c r="A115" s="8" t="s">
        <v>3</v>
      </c>
      <c r="B115" s="84" t="s">
        <v>4</v>
      </c>
      <c r="C115" s="85" t="s">
        <v>159</v>
      </c>
      <c r="D115" s="85" t="s">
        <v>6</v>
      </c>
      <c r="E115" s="563" t="s">
        <v>7</v>
      </c>
    </row>
    <row r="116" spans="1:19" s="123" customFormat="1" x14ac:dyDescent="0.2">
      <c r="A116" s="381" t="s">
        <v>164</v>
      </c>
      <c r="B116" s="90" t="s">
        <v>165</v>
      </c>
      <c r="C116" s="129">
        <f>+[9]B!$C$1224</f>
        <v>1001</v>
      </c>
      <c r="D116" s="129">
        <f>[9]B!$E$1224</f>
        <v>973</v>
      </c>
      <c r="E116" s="127">
        <f>[9]B!$AL$1224</f>
        <v>5293740</v>
      </c>
    </row>
    <row r="117" spans="1:19" x14ac:dyDescent="0.2">
      <c r="A117" s="3" t="s">
        <v>166</v>
      </c>
    </row>
    <row r="118" spans="1:19" ht="14.25" customHeight="1" x14ac:dyDescent="0.2">
      <c r="A118" s="575" t="s">
        <v>167</v>
      </c>
      <c r="B118" s="576"/>
      <c r="C118" s="581" t="s">
        <v>157</v>
      </c>
      <c r="D118" s="613" t="s">
        <v>168</v>
      </c>
      <c r="E118" s="614"/>
      <c r="F118" s="614"/>
      <c r="G118" s="614"/>
      <c r="H118" s="615" t="s">
        <v>169</v>
      </c>
      <c r="I118" s="616"/>
      <c r="J118" s="617"/>
      <c r="K118" s="618" t="s">
        <v>170</v>
      </c>
      <c r="L118" s="619"/>
      <c r="M118" s="620"/>
      <c r="N118" s="621" t="s">
        <v>171</v>
      </c>
      <c r="O118" s="750" t="s">
        <v>172</v>
      </c>
      <c r="P118" s="751"/>
      <c r="Q118" s="593" t="s">
        <v>173</v>
      </c>
      <c r="R118" s="593" t="s">
        <v>174</v>
      </c>
      <c r="S118" s="596" t="s">
        <v>7</v>
      </c>
    </row>
    <row r="119" spans="1:19" ht="14.25" customHeight="1" x14ac:dyDescent="0.2">
      <c r="A119" s="577"/>
      <c r="B119" s="578"/>
      <c r="C119" s="582"/>
      <c r="D119" s="599" t="s">
        <v>175</v>
      </c>
      <c r="E119" s="601" t="s">
        <v>176</v>
      </c>
      <c r="F119" s="602"/>
      <c r="G119" s="603" t="s">
        <v>177</v>
      </c>
      <c r="H119" s="605" t="s">
        <v>178</v>
      </c>
      <c r="I119" s="607" t="s">
        <v>179</v>
      </c>
      <c r="J119" s="609" t="s">
        <v>180</v>
      </c>
      <c r="K119" s="611" t="s">
        <v>181</v>
      </c>
      <c r="L119" s="612" t="s">
        <v>182</v>
      </c>
      <c r="M119" s="626" t="s">
        <v>183</v>
      </c>
      <c r="N119" s="622"/>
      <c r="O119" s="759" t="s">
        <v>184</v>
      </c>
      <c r="P119" s="751" t="s">
        <v>185</v>
      </c>
      <c r="Q119" s="594"/>
      <c r="R119" s="594"/>
      <c r="S119" s="597"/>
    </row>
    <row r="120" spans="1:19" x14ac:dyDescent="0.2">
      <c r="A120" s="579"/>
      <c r="B120" s="580"/>
      <c r="C120" s="583"/>
      <c r="D120" s="600"/>
      <c r="E120" s="456" t="s">
        <v>186</v>
      </c>
      <c r="F120" s="130" t="s">
        <v>187</v>
      </c>
      <c r="G120" s="604"/>
      <c r="H120" s="606"/>
      <c r="I120" s="608"/>
      <c r="J120" s="610"/>
      <c r="K120" s="611"/>
      <c r="L120" s="612"/>
      <c r="M120" s="626"/>
      <c r="N120" s="623"/>
      <c r="O120" s="759"/>
      <c r="P120" s="751"/>
      <c r="Q120" s="595"/>
      <c r="R120" s="595"/>
      <c r="S120" s="598"/>
    </row>
    <row r="121" spans="1:19" s="134" customFormat="1" x14ac:dyDescent="0.25">
      <c r="A121" s="584" t="s">
        <v>188</v>
      </c>
      <c r="B121" s="585"/>
      <c r="C121" s="132">
        <f>+C122+C123+C124+C125+C126+C127+C131+C132+C133</f>
        <v>135509</v>
      </c>
      <c r="D121" s="132">
        <f t="shared" ref="D121:P121" si="0">+D122+D123+D124+D125+D126+D127+D131+D132+D133</f>
        <v>134374</v>
      </c>
      <c r="E121" s="26">
        <f t="shared" si="0"/>
        <v>134374</v>
      </c>
      <c r="F121" s="457">
        <f t="shared" si="0"/>
        <v>0</v>
      </c>
      <c r="G121" s="458">
        <f t="shared" si="0"/>
        <v>1135</v>
      </c>
      <c r="H121" s="26">
        <f t="shared" si="0"/>
        <v>40339</v>
      </c>
      <c r="I121" s="26">
        <f t="shared" si="0"/>
        <v>51121</v>
      </c>
      <c r="J121" s="26">
        <f t="shared" si="0"/>
        <v>44049</v>
      </c>
      <c r="K121" s="26">
        <f t="shared" si="0"/>
        <v>0</v>
      </c>
      <c r="L121" s="26">
        <f t="shared" si="0"/>
        <v>0</v>
      </c>
      <c r="M121" s="459">
        <f t="shared" si="0"/>
        <v>0</v>
      </c>
      <c r="N121" s="26">
        <f t="shared" si="0"/>
        <v>0</v>
      </c>
      <c r="O121" s="26">
        <f t="shared" si="0"/>
        <v>0</v>
      </c>
      <c r="P121" s="26">
        <f t="shared" si="0"/>
        <v>493</v>
      </c>
      <c r="Q121" s="457">
        <f>+Q122+Q123+Q124+Q125+Q126+Q127+Q131+Q132+Q133</f>
        <v>0</v>
      </c>
      <c r="R121" s="132">
        <v>0</v>
      </c>
      <c r="S121" s="133">
        <f>SUM(S122:S126,S127,S131:S133)</f>
        <v>355105140</v>
      </c>
    </row>
    <row r="122" spans="1:19" x14ac:dyDescent="0.2">
      <c r="A122" s="135" t="s">
        <v>189</v>
      </c>
      <c r="B122" s="136" t="s">
        <v>190</v>
      </c>
      <c r="C122" s="137">
        <f>[9]B!C300</f>
        <v>52054</v>
      </c>
      <c r="D122" s="137">
        <f>[9]B!D300</f>
        <v>51299</v>
      </c>
      <c r="E122" s="137">
        <f>[9]B!E300</f>
        <v>51299</v>
      </c>
      <c r="F122" s="460">
        <f>[9]B!F300</f>
        <v>0</v>
      </c>
      <c r="G122" s="461">
        <f>[9]B!G300</f>
        <v>755</v>
      </c>
      <c r="H122" s="137">
        <f>[9]B!AA300</f>
        <v>19861</v>
      </c>
      <c r="I122" s="137">
        <f>[9]B!AB300</f>
        <v>13034</v>
      </c>
      <c r="J122" s="137">
        <f>[9]B!AC300</f>
        <v>19159</v>
      </c>
      <c r="K122" s="137">
        <f>[9]B!AD300</f>
        <v>0</v>
      </c>
      <c r="L122" s="137">
        <f>[9]B!AE300</f>
        <v>0</v>
      </c>
      <c r="M122" s="461">
        <f>[9]B!AF300</f>
        <v>0</v>
      </c>
      <c r="N122" s="137">
        <f>[9]B!AG300</f>
        <v>0</v>
      </c>
      <c r="O122" s="137">
        <f>[9]B!AH300</f>
        <v>0</v>
      </c>
      <c r="P122" s="137">
        <f>[9]B!AI300</f>
        <v>2</v>
      </c>
      <c r="Q122" s="460">
        <f>[9]B!AJ300</f>
        <v>0</v>
      </c>
      <c r="R122" s="138"/>
      <c r="S122" s="139">
        <f>[9]B!$AL$300</f>
        <v>108783780</v>
      </c>
    </row>
    <row r="123" spans="1:19" x14ac:dyDescent="0.2">
      <c r="A123" s="140" t="s">
        <v>191</v>
      </c>
      <c r="B123" s="568" t="s">
        <v>192</v>
      </c>
      <c r="C123" s="142">
        <f>[9]B!C381</f>
        <v>62755</v>
      </c>
      <c r="D123" s="142">
        <f>[9]B!D381</f>
        <v>62442</v>
      </c>
      <c r="E123" s="142">
        <f>[9]B!E381</f>
        <v>62442</v>
      </c>
      <c r="F123" s="462">
        <f>[9]B!F381</f>
        <v>0</v>
      </c>
      <c r="G123" s="463">
        <f>[9]B!G381</f>
        <v>313</v>
      </c>
      <c r="H123" s="142">
        <f>[9]B!AA381</f>
        <v>17206</v>
      </c>
      <c r="I123" s="142">
        <f>[9]B!AB381</f>
        <v>24978</v>
      </c>
      <c r="J123" s="142">
        <f>[9]B!AC381</f>
        <v>20571</v>
      </c>
      <c r="K123" s="142">
        <f>[9]B!AD381</f>
        <v>0</v>
      </c>
      <c r="L123" s="142">
        <f>[9]B!AE381</f>
        <v>0</v>
      </c>
      <c r="M123" s="463">
        <f>[9]B!AF381</f>
        <v>0</v>
      </c>
      <c r="N123" s="142">
        <f>[9]B!AG381</f>
        <v>0</v>
      </c>
      <c r="O123" s="142">
        <f>[9]B!AH381</f>
        <v>0</v>
      </c>
      <c r="P123" s="142">
        <f>[9]B!AI381</f>
        <v>106</v>
      </c>
      <c r="Q123" s="462">
        <f>[9]B!AJ381</f>
        <v>0</v>
      </c>
      <c r="R123" s="143"/>
      <c r="S123" s="144">
        <f>[9]B!$AL$381</f>
        <v>107502050</v>
      </c>
    </row>
    <row r="124" spans="1:19" x14ac:dyDescent="0.2">
      <c r="A124" s="140" t="s">
        <v>193</v>
      </c>
      <c r="B124" s="568" t="s">
        <v>194</v>
      </c>
      <c r="C124" s="142">
        <f>[9]B!C427</f>
        <v>3993</v>
      </c>
      <c r="D124" s="142">
        <f>[9]B!D427</f>
        <v>3987</v>
      </c>
      <c r="E124" s="142">
        <f>[9]B!E427</f>
        <v>3987</v>
      </c>
      <c r="F124" s="462">
        <f>[9]B!F427</f>
        <v>0</v>
      </c>
      <c r="G124" s="463">
        <f>[9]B!G427</f>
        <v>6</v>
      </c>
      <c r="H124" s="142">
        <f>[9]B!AA427</f>
        <v>277</v>
      </c>
      <c r="I124" s="142">
        <f>[9]B!AB427</f>
        <v>3627</v>
      </c>
      <c r="J124" s="142">
        <f>[9]B!AC427</f>
        <v>89</v>
      </c>
      <c r="K124" s="142">
        <f>[9]B!AD427</f>
        <v>0</v>
      </c>
      <c r="L124" s="142">
        <f>[9]B!AE427</f>
        <v>0</v>
      </c>
      <c r="M124" s="463">
        <f>[9]B!AF427</f>
        <v>0</v>
      </c>
      <c r="N124" s="142">
        <f>[9]B!AG427</f>
        <v>0</v>
      </c>
      <c r="O124" s="142">
        <f>[9]B!AH427</f>
        <v>0</v>
      </c>
      <c r="P124" s="142">
        <f>[9]B!AI427</f>
        <v>39</v>
      </c>
      <c r="Q124" s="462">
        <f>[9]B!AJ427</f>
        <v>0</v>
      </c>
      <c r="R124" s="143"/>
      <c r="S124" s="144">
        <f>[9]B!$AL$427</f>
        <v>20838530</v>
      </c>
    </row>
    <row r="125" spans="1:19" x14ac:dyDescent="0.2">
      <c r="A125" s="140" t="s">
        <v>195</v>
      </c>
      <c r="B125" s="568" t="s">
        <v>196</v>
      </c>
      <c r="C125" s="142">
        <f>[9]B!C442</f>
        <v>0</v>
      </c>
      <c r="D125" s="142">
        <f>[9]B!D442</f>
        <v>0</v>
      </c>
      <c r="E125" s="142">
        <f>[9]B!E442</f>
        <v>0</v>
      </c>
      <c r="F125" s="462">
        <f>[9]B!F442</f>
        <v>0</v>
      </c>
      <c r="G125" s="463">
        <f>[9]B!G442</f>
        <v>0</v>
      </c>
      <c r="H125" s="142">
        <f>[9]B!AA442</f>
        <v>0</v>
      </c>
      <c r="I125" s="142">
        <f>[9]B!AB442</f>
        <v>0</v>
      </c>
      <c r="J125" s="142">
        <f>[9]B!AC442</f>
        <v>0</v>
      </c>
      <c r="K125" s="142">
        <f>[9]B!AD442</f>
        <v>0</v>
      </c>
      <c r="L125" s="142">
        <f>[9]B!AE442</f>
        <v>0</v>
      </c>
      <c r="M125" s="463">
        <f>[9]B!AF442</f>
        <v>0</v>
      </c>
      <c r="N125" s="142">
        <f>[9]B!AG442</f>
        <v>0</v>
      </c>
      <c r="O125" s="142">
        <f>[9]B!AH442</f>
        <v>0</v>
      </c>
      <c r="P125" s="142">
        <f>[9]B!AI442</f>
        <v>6</v>
      </c>
      <c r="Q125" s="462">
        <f>[9]B!AJ442</f>
        <v>0</v>
      </c>
      <c r="R125" s="145"/>
      <c r="S125" s="142">
        <f>[9]B!AL442</f>
        <v>0</v>
      </c>
    </row>
    <row r="126" spans="1:19" x14ac:dyDescent="0.2">
      <c r="A126" s="146" t="s">
        <v>197</v>
      </c>
      <c r="B126" s="147" t="s">
        <v>198</v>
      </c>
      <c r="C126" s="148">
        <f>[9]B!C522</f>
        <v>4112</v>
      </c>
      <c r="D126" s="148">
        <f>[9]B!D522</f>
        <v>4087</v>
      </c>
      <c r="E126" s="148">
        <f>[9]B!E522</f>
        <v>4087</v>
      </c>
      <c r="F126" s="464">
        <f>[9]B!F522</f>
        <v>0</v>
      </c>
      <c r="G126" s="465">
        <f>[9]B!G522</f>
        <v>25</v>
      </c>
      <c r="H126" s="148">
        <f>[9]B!AA522</f>
        <v>1421</v>
      </c>
      <c r="I126" s="148">
        <f>[9]B!AB522</f>
        <v>1185</v>
      </c>
      <c r="J126" s="148">
        <f>[9]B!AC522</f>
        <v>1506</v>
      </c>
      <c r="K126" s="148">
        <f>[9]B!AD522</f>
        <v>0</v>
      </c>
      <c r="L126" s="148">
        <f>[9]B!AE522</f>
        <v>0</v>
      </c>
      <c r="M126" s="465">
        <f>[9]B!AF522</f>
        <v>0</v>
      </c>
      <c r="N126" s="148">
        <f>[9]B!AG522</f>
        <v>0</v>
      </c>
      <c r="O126" s="148">
        <f>[9]B!AH522</f>
        <v>0</v>
      </c>
      <c r="P126" s="148">
        <f>[9]B!AI522</f>
        <v>249</v>
      </c>
      <c r="Q126" s="464">
        <f>[9]B!AJ522</f>
        <v>0</v>
      </c>
      <c r="R126" s="149"/>
      <c r="S126" s="145">
        <f>[9]B!$AL$522</f>
        <v>25009540</v>
      </c>
    </row>
    <row r="127" spans="1:19" x14ac:dyDescent="0.2">
      <c r="A127" s="586" t="s">
        <v>199</v>
      </c>
      <c r="B127" s="4" t="s">
        <v>200</v>
      </c>
      <c r="C127" s="150">
        <f>SUM(C128:C130)</f>
        <v>8863</v>
      </c>
      <c r="D127" s="151">
        <f>SUM(D128:D130)</f>
        <v>8847</v>
      </c>
      <c r="E127" s="151">
        <f t="shared" ref="E127:P127" si="1">SUM(E128:E130)</f>
        <v>8847</v>
      </c>
      <c r="F127" s="466">
        <f t="shared" si="1"/>
        <v>0</v>
      </c>
      <c r="G127" s="154">
        <f t="shared" si="1"/>
        <v>16</v>
      </c>
      <c r="H127" s="151">
        <f t="shared" si="1"/>
        <v>1224</v>
      </c>
      <c r="I127" s="151">
        <f t="shared" si="1"/>
        <v>6032</v>
      </c>
      <c r="J127" s="151">
        <f t="shared" si="1"/>
        <v>1607</v>
      </c>
      <c r="K127" s="151">
        <f t="shared" si="1"/>
        <v>0</v>
      </c>
      <c r="L127" s="151">
        <f t="shared" si="1"/>
        <v>0</v>
      </c>
      <c r="M127" s="467">
        <f t="shared" si="1"/>
        <v>0</v>
      </c>
      <c r="N127" s="151">
        <f t="shared" si="1"/>
        <v>0</v>
      </c>
      <c r="O127" s="151">
        <f t="shared" si="1"/>
        <v>0</v>
      </c>
      <c r="P127" s="151">
        <f t="shared" si="1"/>
        <v>60</v>
      </c>
      <c r="Q127" s="155">
        <f>SUM(Q128:Q130)</f>
        <v>0</v>
      </c>
      <c r="R127" s="156">
        <v>0</v>
      </c>
      <c r="S127" s="157">
        <f>SUM(S128:S130)</f>
        <v>85903240</v>
      </c>
    </row>
    <row r="128" spans="1:19" x14ac:dyDescent="0.2">
      <c r="A128" s="586"/>
      <c r="B128" s="158" t="s">
        <v>201</v>
      </c>
      <c r="C128" s="137">
        <f>[9]B!C582</f>
        <v>4525</v>
      </c>
      <c r="D128" s="137">
        <f>[9]B!D582</f>
        <v>4510</v>
      </c>
      <c r="E128" s="137">
        <f>[9]B!E582</f>
        <v>4510</v>
      </c>
      <c r="F128" s="460">
        <f>[9]B!F582</f>
        <v>0</v>
      </c>
      <c r="G128" s="461">
        <f>[9]B!G582</f>
        <v>15</v>
      </c>
      <c r="H128" s="137">
        <f>[9]B!AA582</f>
        <v>957</v>
      </c>
      <c r="I128" s="137">
        <f>[9]B!AB582</f>
        <v>3067</v>
      </c>
      <c r="J128" s="137">
        <f>[9]B!AC582</f>
        <v>501</v>
      </c>
      <c r="K128" s="137">
        <f>[9]B!AD582</f>
        <v>0</v>
      </c>
      <c r="L128" s="137">
        <f>[9]B!AE582</f>
        <v>0</v>
      </c>
      <c r="M128" s="461">
        <f>[9]B!AF582</f>
        <v>0</v>
      </c>
      <c r="N128" s="137">
        <f>[9]B!AG582</f>
        <v>0</v>
      </c>
      <c r="O128" s="137">
        <f>[9]B!AH582</f>
        <v>0</v>
      </c>
      <c r="P128" s="137">
        <f>[9]B!AI582</f>
        <v>12</v>
      </c>
      <c r="Q128" s="460">
        <f>[9]B!AJ582</f>
        <v>0</v>
      </c>
      <c r="R128" s="138"/>
      <c r="S128" s="139">
        <f>[9]B!$AL$582</f>
        <v>17600790</v>
      </c>
    </row>
    <row r="129" spans="1:19" x14ac:dyDescent="0.2">
      <c r="A129" s="586"/>
      <c r="B129" s="547" t="s">
        <v>202</v>
      </c>
      <c r="C129" s="142">
        <f>[9]B!C602</f>
        <v>30</v>
      </c>
      <c r="D129" s="142">
        <f>[9]B!D602</f>
        <v>30</v>
      </c>
      <c r="E129" s="142">
        <f>[9]B!E602</f>
        <v>30</v>
      </c>
      <c r="F129" s="462">
        <f>[9]B!F602</f>
        <v>0</v>
      </c>
      <c r="G129" s="463">
        <f>[9]B!G602</f>
        <v>0</v>
      </c>
      <c r="H129" s="142">
        <f>[9]B!AA602</f>
        <v>0</v>
      </c>
      <c r="I129" s="142">
        <f>[9]B!AB602</f>
        <v>29</v>
      </c>
      <c r="J129" s="142">
        <f>[9]B!AC602</f>
        <v>1</v>
      </c>
      <c r="K129" s="142">
        <f>[9]B!AD602</f>
        <v>0</v>
      </c>
      <c r="L129" s="142">
        <f>[9]B!AE602</f>
        <v>0</v>
      </c>
      <c r="M129" s="463">
        <f>[9]B!AF602</f>
        <v>0</v>
      </c>
      <c r="N129" s="142">
        <f>[9]B!AG602</f>
        <v>0</v>
      </c>
      <c r="O129" s="142">
        <f>[9]B!AH602</f>
        <v>0</v>
      </c>
      <c r="P129" s="142">
        <f>[9]B!AI602</f>
        <v>1</v>
      </c>
      <c r="Q129" s="462">
        <f>[9]B!AJ602</f>
        <v>0</v>
      </c>
      <c r="R129" s="143"/>
      <c r="S129" s="144">
        <f>[9]B!$AL$602</f>
        <v>108540</v>
      </c>
    </row>
    <row r="130" spans="1:19" x14ac:dyDescent="0.2">
      <c r="A130" s="587"/>
      <c r="B130" s="161" t="s">
        <v>203</v>
      </c>
      <c r="C130" s="162">
        <f>[9]B!C650</f>
        <v>4308</v>
      </c>
      <c r="D130" s="162">
        <f>[9]B!D650</f>
        <v>4307</v>
      </c>
      <c r="E130" s="162">
        <f>[9]B!E650</f>
        <v>4307</v>
      </c>
      <c r="F130" s="468">
        <f>[9]B!F650</f>
        <v>0</v>
      </c>
      <c r="G130" s="469">
        <f>[9]B!G650</f>
        <v>1</v>
      </c>
      <c r="H130" s="162">
        <f>[9]B!AA650</f>
        <v>267</v>
      </c>
      <c r="I130" s="162">
        <f>[9]B!AB650</f>
        <v>2936</v>
      </c>
      <c r="J130" s="162">
        <f>[9]B!AC650</f>
        <v>1105</v>
      </c>
      <c r="K130" s="162">
        <f>[9]B!AD650</f>
        <v>0</v>
      </c>
      <c r="L130" s="162">
        <f>[9]B!AE650</f>
        <v>0</v>
      </c>
      <c r="M130" s="469">
        <f>[9]B!AF650</f>
        <v>0</v>
      </c>
      <c r="N130" s="162">
        <f>[9]B!AG650</f>
        <v>0</v>
      </c>
      <c r="O130" s="162">
        <f>[9]B!AH650</f>
        <v>0</v>
      </c>
      <c r="P130" s="162">
        <f>[9]B!AI650</f>
        <v>47</v>
      </c>
      <c r="Q130" s="468">
        <f>[9]B!AJ650</f>
        <v>0</v>
      </c>
      <c r="R130" s="163"/>
      <c r="S130" s="470">
        <f>[9]B!$AL$650</f>
        <v>68193910</v>
      </c>
    </row>
    <row r="131" spans="1:19" x14ac:dyDescent="0.2">
      <c r="A131" s="135" t="s">
        <v>204</v>
      </c>
      <c r="B131" s="136" t="s">
        <v>205</v>
      </c>
      <c r="C131" s="137">
        <f>[9]B!C660</f>
        <v>140</v>
      </c>
      <c r="D131" s="137">
        <f>[9]B!D660</f>
        <v>136</v>
      </c>
      <c r="E131" s="137">
        <f>[9]B!E660</f>
        <v>136</v>
      </c>
      <c r="F131" s="460">
        <f>[9]B!F660</f>
        <v>0</v>
      </c>
      <c r="G131" s="461">
        <f>[9]B!G660</f>
        <v>4</v>
      </c>
      <c r="H131" s="137">
        <f>[9]B!AA660</f>
        <v>2</v>
      </c>
      <c r="I131" s="137">
        <f>[9]B!AB660</f>
        <v>11</v>
      </c>
      <c r="J131" s="137">
        <f>[9]B!AC660</f>
        <v>127</v>
      </c>
      <c r="K131" s="137">
        <f>[9]B!AD660</f>
        <v>0</v>
      </c>
      <c r="L131" s="137">
        <f>[9]B!AE660</f>
        <v>0</v>
      </c>
      <c r="M131" s="461">
        <f>[9]B!AF660</f>
        <v>0</v>
      </c>
      <c r="N131" s="137">
        <f>[9]B!AG660</f>
        <v>0</v>
      </c>
      <c r="O131" s="137">
        <f>[9]B!AH660</f>
        <v>0</v>
      </c>
      <c r="P131" s="137">
        <f>[9]B!AI660</f>
        <v>0</v>
      </c>
      <c r="Q131" s="460">
        <f>[9]B!AJ660</f>
        <v>0</v>
      </c>
      <c r="R131" s="138"/>
      <c r="S131" s="159">
        <f>[9]B!$AL$660</f>
        <v>438050</v>
      </c>
    </row>
    <row r="132" spans="1:19" s="166" customFormat="1" x14ac:dyDescent="0.2">
      <c r="A132" s="140" t="s">
        <v>206</v>
      </c>
      <c r="B132" s="549" t="s">
        <v>207</v>
      </c>
      <c r="C132" s="142">
        <f>[9]B!C721</f>
        <v>121</v>
      </c>
      <c r="D132" s="142">
        <f>[9]B!D721</f>
        <v>121</v>
      </c>
      <c r="E132" s="142">
        <f>[9]B!E721</f>
        <v>121</v>
      </c>
      <c r="F132" s="462">
        <f>[9]B!F721</f>
        <v>0</v>
      </c>
      <c r="G132" s="463">
        <f>[9]B!G721</f>
        <v>0</v>
      </c>
      <c r="H132" s="142">
        <f>[9]B!AA721</f>
        <v>35</v>
      </c>
      <c r="I132" s="142">
        <f>[9]B!AB721</f>
        <v>52</v>
      </c>
      <c r="J132" s="142">
        <f>[9]B!AC721</f>
        <v>34</v>
      </c>
      <c r="K132" s="142">
        <f>[9]B!AD721</f>
        <v>0</v>
      </c>
      <c r="L132" s="142">
        <f>[9]B!AE721</f>
        <v>0</v>
      </c>
      <c r="M132" s="463">
        <f>[9]B!AF721</f>
        <v>0</v>
      </c>
      <c r="N132" s="142">
        <f>[9]B!AG721</f>
        <v>0</v>
      </c>
      <c r="O132" s="142">
        <f>[9]B!AH721</f>
        <v>0</v>
      </c>
      <c r="P132" s="142">
        <f>[9]B!AI721</f>
        <v>31</v>
      </c>
      <c r="Q132" s="462">
        <f>[9]B!AJ721</f>
        <v>0</v>
      </c>
      <c r="R132" s="143"/>
      <c r="S132" s="165">
        <f>[9]B!$AL$721</f>
        <v>260570</v>
      </c>
    </row>
    <row r="133" spans="1:19" x14ac:dyDescent="0.2">
      <c r="A133" s="140" t="s">
        <v>208</v>
      </c>
      <c r="B133" s="549" t="s">
        <v>209</v>
      </c>
      <c r="C133" s="148">
        <f>[9]B!C764</f>
        <v>3471</v>
      </c>
      <c r="D133" s="148">
        <f>[9]B!D764</f>
        <v>3455</v>
      </c>
      <c r="E133" s="148">
        <f>[9]B!E764</f>
        <v>3455</v>
      </c>
      <c r="F133" s="464">
        <f>[9]B!F764</f>
        <v>0</v>
      </c>
      <c r="G133" s="465">
        <f>[9]B!G764</f>
        <v>16</v>
      </c>
      <c r="H133" s="148">
        <f>[9]B!AA764</f>
        <v>313</v>
      </c>
      <c r="I133" s="148">
        <f>[9]B!AB764</f>
        <v>2202</v>
      </c>
      <c r="J133" s="148">
        <f>[9]B!AC764</f>
        <v>956</v>
      </c>
      <c r="K133" s="148">
        <f>[9]B!AD764</f>
        <v>0</v>
      </c>
      <c r="L133" s="148">
        <f>[9]B!AE764</f>
        <v>0</v>
      </c>
      <c r="M133" s="465">
        <f>[9]B!AF764</f>
        <v>0</v>
      </c>
      <c r="N133" s="148">
        <f>[9]B!AG764</f>
        <v>0</v>
      </c>
      <c r="O133" s="148">
        <f>[9]B!AH764</f>
        <v>0</v>
      </c>
      <c r="P133" s="148">
        <f>[9]B!AI764</f>
        <v>0</v>
      </c>
      <c r="Q133" s="464">
        <f>[9]B!AJ764</f>
        <v>0</v>
      </c>
      <c r="R133" s="149"/>
      <c r="S133" s="144">
        <f>[9]B!$AL$764</f>
        <v>6369380</v>
      </c>
    </row>
    <row r="134" spans="1:19" s="3" customFormat="1" x14ac:dyDescent="0.2">
      <c r="A134" s="584" t="s">
        <v>210</v>
      </c>
      <c r="B134" s="585"/>
      <c r="C134" s="167">
        <f t="shared" ref="C134:P134" si="2">+C135+C136+C137+C138+C142+C143</f>
        <v>6799</v>
      </c>
      <c r="D134" s="168">
        <f t="shared" si="2"/>
        <v>6756</v>
      </c>
      <c r="E134" s="151">
        <f t="shared" si="2"/>
        <v>6749</v>
      </c>
      <c r="F134" s="466">
        <f t="shared" si="2"/>
        <v>7</v>
      </c>
      <c r="G134" s="154">
        <f t="shared" si="2"/>
        <v>43</v>
      </c>
      <c r="H134" s="151">
        <f t="shared" si="2"/>
        <v>963</v>
      </c>
      <c r="I134" s="151">
        <f t="shared" si="2"/>
        <v>2469</v>
      </c>
      <c r="J134" s="151">
        <f t="shared" si="2"/>
        <v>3367</v>
      </c>
      <c r="K134" s="151">
        <f t="shared" si="2"/>
        <v>13</v>
      </c>
      <c r="L134" s="151">
        <f t="shared" si="2"/>
        <v>0</v>
      </c>
      <c r="M134" s="467">
        <f t="shared" si="2"/>
        <v>0</v>
      </c>
      <c r="N134" s="151">
        <f t="shared" si="2"/>
        <v>0</v>
      </c>
      <c r="O134" s="172">
        <f t="shared" si="2"/>
        <v>0</v>
      </c>
      <c r="P134" s="172">
        <f t="shared" si="2"/>
        <v>2</v>
      </c>
      <c r="Q134" s="471">
        <f>+Q135+Q136+Q137+Q138+Q142+Q143</f>
        <v>0</v>
      </c>
      <c r="R134" s="173">
        <f>+R135+R136+R137</f>
        <v>0</v>
      </c>
      <c r="S134" s="157">
        <f>+S135+S136+S137+S138+S142</f>
        <v>198880820</v>
      </c>
    </row>
    <row r="135" spans="1:19" x14ac:dyDescent="0.2">
      <c r="A135" s="135" t="s">
        <v>211</v>
      </c>
      <c r="B135" s="174" t="s">
        <v>212</v>
      </c>
      <c r="C135" s="137">
        <f>[9]B!C824</f>
        <v>3328</v>
      </c>
      <c r="D135" s="137">
        <f>[9]B!D824</f>
        <v>3307</v>
      </c>
      <c r="E135" s="137">
        <f>[9]B!E824</f>
        <v>3300</v>
      </c>
      <c r="F135" s="460">
        <f>[9]B!F824</f>
        <v>7</v>
      </c>
      <c r="G135" s="461">
        <f>[9]B!G824</f>
        <v>21</v>
      </c>
      <c r="H135" s="175">
        <f>[9]B!AA824</f>
        <v>425</v>
      </c>
      <c r="I135" s="175">
        <f>[9]B!AB824</f>
        <v>1152</v>
      </c>
      <c r="J135" s="175">
        <f>[9]B!AC824</f>
        <v>1751</v>
      </c>
      <c r="K135" s="175">
        <f>[9]B!AD824</f>
        <v>8</v>
      </c>
      <c r="L135" s="175">
        <f>[9]B!AE824</f>
        <v>0</v>
      </c>
      <c r="M135" s="472">
        <f>[9]B!AF824</f>
        <v>0</v>
      </c>
      <c r="N135" s="175">
        <f>[9]B!AG824</f>
        <v>0</v>
      </c>
      <c r="O135" s="175">
        <f>[9]B!AH824</f>
        <v>0</v>
      </c>
      <c r="P135" s="175">
        <f>[9]B!AI824</f>
        <v>2</v>
      </c>
      <c r="Q135" s="473">
        <f>[9]B!AJ824</f>
        <v>0</v>
      </c>
      <c r="R135" s="176"/>
      <c r="S135" s="139">
        <f>[9]B!$AL$824</f>
        <v>36853450</v>
      </c>
    </row>
    <row r="136" spans="1:19" x14ac:dyDescent="0.2">
      <c r="A136" s="146" t="s">
        <v>213</v>
      </c>
      <c r="B136" s="177" t="s">
        <v>214</v>
      </c>
      <c r="C136" s="142">
        <v>2</v>
      </c>
      <c r="D136" s="142">
        <v>2</v>
      </c>
      <c r="E136" s="142">
        <v>2</v>
      </c>
      <c r="F136" s="462">
        <f>[9]B!F847</f>
        <v>0</v>
      </c>
      <c r="G136" s="463">
        <f>[9]B!G847</f>
        <v>0</v>
      </c>
      <c r="H136" s="178">
        <f>[9]B!AA847</f>
        <v>0</v>
      </c>
      <c r="I136" s="178">
        <v>2</v>
      </c>
      <c r="J136" s="178">
        <f>[9]B!AC847</f>
        <v>0</v>
      </c>
      <c r="K136" s="178">
        <f>[9]B!AD847</f>
        <v>0</v>
      </c>
      <c r="L136" s="178">
        <f>[9]B!AE847</f>
        <v>0</v>
      </c>
      <c r="M136" s="474">
        <f>[9]B!AF847</f>
        <v>0</v>
      </c>
      <c r="N136" s="178">
        <f>[9]B!AG847</f>
        <v>0</v>
      </c>
      <c r="O136" s="178">
        <f>[9]B!AH847</f>
        <v>0</v>
      </c>
      <c r="P136" s="178">
        <f>[9]B!AI847</f>
        <v>0</v>
      </c>
      <c r="Q136" s="475">
        <f>[9]B!AJ847</f>
        <v>0</v>
      </c>
      <c r="R136" s="179"/>
      <c r="S136" s="144">
        <f>[9]B!$AL$847</f>
        <v>0</v>
      </c>
    </row>
    <row r="137" spans="1:19" x14ac:dyDescent="0.2">
      <c r="A137" s="554" t="s">
        <v>215</v>
      </c>
      <c r="B137" s="181" t="s">
        <v>216</v>
      </c>
      <c r="C137" s="148">
        <f>[9]B!C877</f>
        <v>2080</v>
      </c>
      <c r="D137" s="148">
        <f>[9]B!D877</f>
        <v>2064</v>
      </c>
      <c r="E137" s="148">
        <f>[9]B!E877</f>
        <v>2064</v>
      </c>
      <c r="F137" s="464">
        <f>[9]B!F877</f>
        <v>0</v>
      </c>
      <c r="G137" s="465">
        <f>[9]B!G877</f>
        <v>16</v>
      </c>
      <c r="H137" s="182">
        <f>[9]B!AA877</f>
        <v>260</v>
      </c>
      <c r="I137" s="182">
        <f>[9]B!AB877</f>
        <v>399</v>
      </c>
      <c r="J137" s="182">
        <f>[9]B!AC877</f>
        <v>1421</v>
      </c>
      <c r="K137" s="182">
        <f>[9]B!AD877</f>
        <v>0</v>
      </c>
      <c r="L137" s="182">
        <f>[9]B!AE877</f>
        <v>0</v>
      </c>
      <c r="M137" s="476">
        <f>[9]B!AF877</f>
        <v>0</v>
      </c>
      <c r="N137" s="182">
        <f>[9]B!AG877</f>
        <v>0</v>
      </c>
      <c r="O137" s="182">
        <f>[9]B!AH877</f>
        <v>0</v>
      </c>
      <c r="P137" s="182">
        <f>[9]B!AI877</f>
        <v>0</v>
      </c>
      <c r="Q137" s="477">
        <f>[9]B!AJ877</f>
        <v>0</v>
      </c>
      <c r="R137" s="183"/>
      <c r="S137" s="470">
        <f>[9]B!$AL$877</f>
        <v>126253940</v>
      </c>
    </row>
    <row r="138" spans="1:19" x14ac:dyDescent="0.2">
      <c r="A138" s="588" t="s">
        <v>193</v>
      </c>
      <c r="B138" s="174" t="s">
        <v>217</v>
      </c>
      <c r="C138" s="184">
        <f>SUM(C139:C141)</f>
        <v>1377</v>
      </c>
      <c r="D138" s="43">
        <f>SUM(D139:D141)</f>
        <v>1371</v>
      </c>
      <c r="E138" s="43">
        <f t="shared" ref="E138:P138" si="3">SUM(E139:E141)</f>
        <v>1371</v>
      </c>
      <c r="F138" s="30">
        <f t="shared" si="3"/>
        <v>0</v>
      </c>
      <c r="G138" s="187">
        <f t="shared" si="3"/>
        <v>6</v>
      </c>
      <c r="H138" s="478">
        <f t="shared" si="3"/>
        <v>277</v>
      </c>
      <c r="I138" s="478">
        <f t="shared" si="3"/>
        <v>905</v>
      </c>
      <c r="J138" s="478">
        <f t="shared" si="3"/>
        <v>195</v>
      </c>
      <c r="K138" s="478">
        <f t="shared" si="3"/>
        <v>5</v>
      </c>
      <c r="L138" s="478">
        <f t="shared" si="3"/>
        <v>0</v>
      </c>
      <c r="M138" s="479">
        <f t="shared" si="3"/>
        <v>0</v>
      </c>
      <c r="N138" s="478">
        <f>SUM(N139:N141)</f>
        <v>0</v>
      </c>
      <c r="O138" s="193">
        <f t="shared" si="3"/>
        <v>0</v>
      </c>
      <c r="P138" s="193">
        <f t="shared" si="3"/>
        <v>0</v>
      </c>
      <c r="Q138" s="480">
        <f>SUM(Q139:Q141)</f>
        <v>0</v>
      </c>
      <c r="R138" s="194">
        <f>SUM(R139:R142)</f>
        <v>0</v>
      </c>
      <c r="S138" s="481">
        <f>SUM(S139:S141)</f>
        <v>35773430</v>
      </c>
    </row>
    <row r="139" spans="1:19" x14ac:dyDescent="0.2">
      <c r="A139" s="588"/>
      <c r="B139" s="195" t="s">
        <v>218</v>
      </c>
      <c r="C139" s="137">
        <f>[9]B!C902-[9]B!C879-[9]B!C880</f>
        <v>1328</v>
      </c>
      <c r="D139" s="137">
        <f>[9]B!D902-[9]B!D879-[9]B!D880</f>
        <v>1322</v>
      </c>
      <c r="E139" s="137">
        <f>[9]B!E902-[9]B!E879-[9]B!E880</f>
        <v>1322</v>
      </c>
      <c r="F139" s="460">
        <f>[9]B!F902-[9]B!F879-[9]B!F880</f>
        <v>0</v>
      </c>
      <c r="G139" s="461">
        <f>[9]B!G902-[9]B!G879-[9]B!G880</f>
        <v>6</v>
      </c>
      <c r="H139" s="175">
        <f>[9]B!AA902-[9]B!AA879-[9]B!AA880</f>
        <v>265</v>
      </c>
      <c r="I139" s="175">
        <f>[9]B!AB902-[9]B!AB879-[9]B!AB880</f>
        <v>877</v>
      </c>
      <c r="J139" s="175">
        <f>[9]B!AC902-[9]B!AC879-[9]B!AC880</f>
        <v>186</v>
      </c>
      <c r="K139" s="175">
        <f>[9]B!AD902-[9]B!AD879-[9]B!AD880</f>
        <v>5</v>
      </c>
      <c r="L139" s="175">
        <f>[9]B!AE902-[9]B!AE879-[9]B!AE880</f>
        <v>0</v>
      </c>
      <c r="M139" s="472">
        <f>[9]B!AF902-[9]B!AF879-[9]B!AF880</f>
        <v>0</v>
      </c>
      <c r="N139" s="175">
        <f>[9]B!AG902-[9]B!AG879-[9]B!AG880</f>
        <v>0</v>
      </c>
      <c r="O139" s="175">
        <f>[9]B!AH902-[9]B!AH879-[9]B!AH880</f>
        <v>0</v>
      </c>
      <c r="P139" s="175">
        <f>[9]B!AI902-[9]B!AI879-[9]B!AI880</f>
        <v>0</v>
      </c>
      <c r="Q139" s="473">
        <f>[9]B!AJ902-[9]B!AJ879-[9]B!AJ880</f>
        <v>0</v>
      </c>
      <c r="R139" s="176"/>
      <c r="S139" s="139">
        <f>[9]B!$AL$902-[9]B!$AL$879-[9]B!$AL$880</f>
        <v>34610170</v>
      </c>
    </row>
    <row r="140" spans="1:19" x14ac:dyDescent="0.2">
      <c r="A140" s="588"/>
      <c r="B140" s="195" t="s">
        <v>219</v>
      </c>
      <c r="C140" s="142">
        <f>[9]B!C879</f>
        <v>0</v>
      </c>
      <c r="D140" s="142">
        <f>[9]B!D879</f>
        <v>0</v>
      </c>
      <c r="E140" s="142">
        <f>[9]B!E879</f>
        <v>0</v>
      </c>
      <c r="F140" s="462">
        <f>[9]B!F879</f>
        <v>0</v>
      </c>
      <c r="G140" s="463">
        <f>[9]B!G879</f>
        <v>0</v>
      </c>
      <c r="H140" s="178">
        <f>[9]B!AA879</f>
        <v>0</v>
      </c>
      <c r="I140" s="178">
        <f>[9]B!AB879</f>
        <v>0</v>
      </c>
      <c r="J140" s="178">
        <f>[9]B!AC879</f>
        <v>0</v>
      </c>
      <c r="K140" s="178">
        <f>[9]B!AD879</f>
        <v>0</v>
      </c>
      <c r="L140" s="178">
        <f>[9]B!AE879</f>
        <v>0</v>
      </c>
      <c r="M140" s="474">
        <f>[9]B!AF879</f>
        <v>0</v>
      </c>
      <c r="N140" s="178">
        <f>[9]B!AG879</f>
        <v>0</v>
      </c>
      <c r="O140" s="178">
        <f>[9]B!AH879</f>
        <v>0</v>
      </c>
      <c r="P140" s="178">
        <f>[9]B!AI879</f>
        <v>0</v>
      </c>
      <c r="Q140" s="475">
        <f>[9]B!AJ879</f>
        <v>0</v>
      </c>
      <c r="R140" s="179"/>
      <c r="S140" s="144">
        <f>[9]B!$AL$879</f>
        <v>0</v>
      </c>
    </row>
    <row r="141" spans="1:19" x14ac:dyDescent="0.2">
      <c r="A141" s="588"/>
      <c r="B141" s="196" t="s">
        <v>220</v>
      </c>
      <c r="C141" s="148">
        <f>[9]B!C880</f>
        <v>49</v>
      </c>
      <c r="D141" s="148">
        <f>[9]B!D880</f>
        <v>49</v>
      </c>
      <c r="E141" s="148">
        <f>[9]B!E880</f>
        <v>49</v>
      </c>
      <c r="F141" s="464">
        <f>[9]B!F880</f>
        <v>0</v>
      </c>
      <c r="G141" s="465">
        <f>[9]B!G880</f>
        <v>0</v>
      </c>
      <c r="H141" s="182">
        <f>[9]B!AA880</f>
        <v>12</v>
      </c>
      <c r="I141" s="182">
        <f>[9]B!AB880</f>
        <v>28</v>
      </c>
      <c r="J141" s="182">
        <f>[9]B!AC880</f>
        <v>9</v>
      </c>
      <c r="K141" s="182">
        <f>[9]B!AD880</f>
        <v>0</v>
      </c>
      <c r="L141" s="182">
        <f>[9]B!AE880</f>
        <v>0</v>
      </c>
      <c r="M141" s="476">
        <f>[9]B!AF880</f>
        <v>0</v>
      </c>
      <c r="N141" s="182">
        <f>[9]B!AG880</f>
        <v>0</v>
      </c>
      <c r="O141" s="182">
        <f>[9]B!AH880</f>
        <v>0</v>
      </c>
      <c r="P141" s="182">
        <f>[9]B!AI880</f>
        <v>0</v>
      </c>
      <c r="Q141" s="477">
        <f>[9]B!AJ880</f>
        <v>0</v>
      </c>
      <c r="R141" s="183"/>
      <c r="S141" s="470">
        <f>[9]B!$AL$880</f>
        <v>1163260</v>
      </c>
    </row>
    <row r="142" spans="1:19" x14ac:dyDescent="0.2">
      <c r="A142" s="135" t="s">
        <v>195</v>
      </c>
      <c r="B142" s="197" t="s">
        <v>221</v>
      </c>
      <c r="C142" s="198">
        <f>[9]B!C944</f>
        <v>0</v>
      </c>
      <c r="D142" s="198">
        <f>[9]B!D944</f>
        <v>0</v>
      </c>
      <c r="E142" s="198">
        <f>[9]B!E944</f>
        <v>0</v>
      </c>
      <c r="F142" s="482">
        <f>[9]B!F944</f>
        <v>0</v>
      </c>
      <c r="G142" s="483">
        <f>[9]B!G944</f>
        <v>0</v>
      </c>
      <c r="H142" s="199">
        <f>[9]B!AA944</f>
        <v>0</v>
      </c>
      <c r="I142" s="199">
        <f>[9]B!AB944</f>
        <v>0</v>
      </c>
      <c r="J142" s="199">
        <f>[9]B!AC944</f>
        <v>0</v>
      </c>
      <c r="K142" s="199">
        <f>[9]B!AD944</f>
        <v>0</v>
      </c>
      <c r="L142" s="199">
        <f>[9]B!AE944</f>
        <v>0</v>
      </c>
      <c r="M142" s="484">
        <f>[9]B!AF944</f>
        <v>0</v>
      </c>
      <c r="N142" s="199">
        <f>[9]B!AG944</f>
        <v>0</v>
      </c>
      <c r="O142" s="199">
        <f>[9]B!AH944</f>
        <v>0</v>
      </c>
      <c r="P142" s="199">
        <f>[9]B!AI944</f>
        <v>0</v>
      </c>
      <c r="Q142" s="485">
        <f>[9]B!AJ944</f>
        <v>0</v>
      </c>
      <c r="R142" s="200"/>
      <c r="S142" s="139">
        <f>[9]B!$AL$944</f>
        <v>0</v>
      </c>
    </row>
    <row r="143" spans="1:19" s="203" customFormat="1" x14ac:dyDescent="0.2">
      <c r="A143" s="146"/>
      <c r="B143" s="201" t="s">
        <v>222</v>
      </c>
      <c r="C143" s="148">
        <f>[9]B!C988</f>
        <v>12</v>
      </c>
      <c r="D143" s="148">
        <f>[9]B!D988</f>
        <v>12</v>
      </c>
      <c r="E143" s="148">
        <f>[9]B!E988</f>
        <v>12</v>
      </c>
      <c r="F143" s="464">
        <f>[9]B!F988</f>
        <v>0</v>
      </c>
      <c r="G143" s="465">
        <f>[9]B!G988</f>
        <v>0</v>
      </c>
      <c r="H143" s="182">
        <f>[9]B!AA988</f>
        <v>1</v>
      </c>
      <c r="I143" s="182">
        <f>[9]B!AB988</f>
        <v>11</v>
      </c>
      <c r="J143" s="182">
        <f>[9]B!AC988</f>
        <v>0</v>
      </c>
      <c r="K143" s="182">
        <f>[9]B!AD988</f>
        <v>0</v>
      </c>
      <c r="L143" s="182">
        <f>[9]B!AE988</f>
        <v>0</v>
      </c>
      <c r="M143" s="476">
        <f>[9]B!AF988</f>
        <v>0</v>
      </c>
      <c r="N143" s="182">
        <f>[9]B!AG988</f>
        <v>0</v>
      </c>
      <c r="O143" s="182">
        <f>[9]B!AH988</f>
        <v>0</v>
      </c>
      <c r="P143" s="182">
        <f>[9]B!AI988</f>
        <v>0</v>
      </c>
      <c r="Q143" s="477">
        <f>[9]B!AJ988</f>
        <v>0</v>
      </c>
      <c r="R143" s="149"/>
      <c r="S143" s="486"/>
    </row>
    <row r="144" spans="1:19" s="203" customFormat="1" x14ac:dyDescent="0.2">
      <c r="A144" s="589" t="s">
        <v>223</v>
      </c>
      <c r="B144" s="590"/>
      <c r="C144" s="137">
        <f>[9]B!C671</f>
        <v>7381</v>
      </c>
      <c r="D144" s="137">
        <f>[9]B!D671</f>
        <v>7327</v>
      </c>
      <c r="E144" s="137">
        <f>[9]B!E671</f>
        <v>7110</v>
      </c>
      <c r="F144" s="460">
        <f>[9]B!F671</f>
        <v>217</v>
      </c>
      <c r="G144" s="461">
        <f>[9]B!G671</f>
        <v>54</v>
      </c>
      <c r="H144" s="175">
        <f>[9]B!AA671</f>
        <v>4264</v>
      </c>
      <c r="I144" s="175">
        <f>[9]B!AB671</f>
        <v>1552</v>
      </c>
      <c r="J144" s="175">
        <f>[9]B!AC671</f>
        <v>1565</v>
      </c>
      <c r="K144" s="175">
        <f>[9]B!AD671</f>
        <v>0</v>
      </c>
      <c r="L144" s="175">
        <f>[9]B!AE671</f>
        <v>0</v>
      </c>
      <c r="M144" s="472">
        <f>[9]B!AF671</f>
        <v>0</v>
      </c>
      <c r="N144" s="175">
        <f>[9]B!AG671</f>
        <v>0</v>
      </c>
      <c r="O144" s="175">
        <f>[9]B!AH671</f>
        <v>0</v>
      </c>
      <c r="P144" s="175">
        <f>[9]B!AI671</f>
        <v>0</v>
      </c>
      <c r="Q144" s="473">
        <f>[9]B!AJ671</f>
        <v>0</v>
      </c>
      <c r="R144" s="138"/>
      <c r="S144" s="487"/>
    </row>
    <row r="145" spans="1:24" s="3" customFormat="1" x14ac:dyDescent="0.2">
      <c r="A145" s="591" t="s">
        <v>224</v>
      </c>
      <c r="B145" s="592"/>
      <c r="C145" s="204">
        <f>[9]B!C1240</f>
        <v>0</v>
      </c>
      <c r="D145" s="204">
        <f>[9]B!D1240</f>
        <v>0</v>
      </c>
      <c r="E145" s="204">
        <f>[9]B!E1240</f>
        <v>0</v>
      </c>
      <c r="F145" s="488">
        <f>[9]B!F1240</f>
        <v>0</v>
      </c>
      <c r="G145" s="489">
        <f>[9]B!G1240</f>
        <v>0</v>
      </c>
      <c r="H145" s="205">
        <f>[9]B!AA1240</f>
        <v>0</v>
      </c>
      <c r="I145" s="205">
        <f>[9]B!AB1240</f>
        <v>0</v>
      </c>
      <c r="J145" s="205">
        <f>[9]B!AC1240</f>
        <v>0</v>
      </c>
      <c r="K145" s="205">
        <f>[9]B!AD1240</f>
        <v>0</v>
      </c>
      <c r="L145" s="205">
        <f>[9]B!AE1240</f>
        <v>0</v>
      </c>
      <c r="M145" s="490">
        <f>[9]B!AF1240</f>
        <v>0</v>
      </c>
      <c r="N145" s="205">
        <f>[9]B!AG1240</f>
        <v>0</v>
      </c>
      <c r="O145" s="205">
        <f>[9]B!AH1240</f>
        <v>0</v>
      </c>
      <c r="P145" s="205">
        <f>[9]B!AI1240</f>
        <v>323</v>
      </c>
      <c r="Q145" s="491">
        <f>[9]B!AJ1240</f>
        <v>0</v>
      </c>
      <c r="R145" s="206"/>
      <c r="S145" s="207">
        <f>[9]B!$AL$1240</f>
        <v>0</v>
      </c>
      <c r="T145" s="106"/>
    </row>
    <row r="146" spans="1:24" x14ac:dyDescent="0.2">
      <c r="A146" s="3" t="s">
        <v>225</v>
      </c>
      <c r="C146" s="4"/>
      <c r="R146" s="208"/>
      <c r="U146" s="209"/>
    </row>
    <row r="147" spans="1:24" ht="14.25" customHeight="1" x14ac:dyDescent="0.2">
      <c r="A147" s="637" t="s">
        <v>226</v>
      </c>
      <c r="B147" s="638"/>
      <c r="C147" s="581" t="s">
        <v>157</v>
      </c>
      <c r="D147" s="613" t="s">
        <v>227</v>
      </c>
      <c r="E147" s="614"/>
      <c r="F147" s="614"/>
      <c r="G147" s="630"/>
      <c r="H147" s="631" t="s">
        <v>169</v>
      </c>
      <c r="I147" s="631"/>
      <c r="J147" s="632"/>
      <c r="K147" s="633" t="s">
        <v>170</v>
      </c>
      <c r="L147" s="633"/>
      <c r="M147" s="633"/>
      <c r="N147" s="621" t="s">
        <v>171</v>
      </c>
      <c r="O147" s="750" t="s">
        <v>172</v>
      </c>
      <c r="P147" s="751"/>
      <c r="Q147" s="593" t="s">
        <v>173</v>
      </c>
      <c r="R147" s="629" t="s">
        <v>7</v>
      </c>
      <c r="U147" s="209"/>
    </row>
    <row r="148" spans="1:24" ht="14.25" customHeight="1" x14ac:dyDescent="0.2">
      <c r="A148" s="637"/>
      <c r="B148" s="638"/>
      <c r="C148" s="582"/>
      <c r="D148" s="599" t="s">
        <v>175</v>
      </c>
      <c r="E148" s="613" t="s">
        <v>176</v>
      </c>
      <c r="F148" s="630"/>
      <c r="G148" s="644" t="s">
        <v>177</v>
      </c>
      <c r="H148" s="760" t="s">
        <v>178</v>
      </c>
      <c r="I148" s="760" t="s">
        <v>179</v>
      </c>
      <c r="J148" s="760" t="s">
        <v>180</v>
      </c>
      <c r="K148" s="762" t="s">
        <v>181</v>
      </c>
      <c r="L148" s="612" t="s">
        <v>182</v>
      </c>
      <c r="M148" s="626" t="s">
        <v>183</v>
      </c>
      <c r="N148" s="622"/>
      <c r="O148" s="759" t="s">
        <v>184</v>
      </c>
      <c r="P148" s="751" t="s">
        <v>185</v>
      </c>
      <c r="Q148" s="594"/>
      <c r="R148" s="629"/>
      <c r="U148" s="209"/>
    </row>
    <row r="149" spans="1:24" x14ac:dyDescent="0.2">
      <c r="A149" s="637"/>
      <c r="B149" s="638"/>
      <c r="C149" s="583"/>
      <c r="D149" s="600"/>
      <c r="E149" s="210" t="s">
        <v>186</v>
      </c>
      <c r="F149" s="131" t="s">
        <v>187</v>
      </c>
      <c r="G149" s="645"/>
      <c r="H149" s="761"/>
      <c r="I149" s="761"/>
      <c r="J149" s="761"/>
      <c r="K149" s="762"/>
      <c r="L149" s="612"/>
      <c r="M149" s="626"/>
      <c r="N149" s="623"/>
      <c r="O149" s="759"/>
      <c r="P149" s="751"/>
      <c r="Q149" s="595"/>
      <c r="R149" s="629"/>
      <c r="U149" s="209"/>
    </row>
    <row r="150" spans="1:24" x14ac:dyDescent="0.2">
      <c r="A150" s="640" t="s">
        <v>228</v>
      </c>
      <c r="B150" s="641"/>
      <c r="C150" s="211">
        <f>+[9]B!C997+[9]B!C1005+[9]B!C1014+[9]B!C1024+[9]B!C1031+[9]B!C1035+[9]B!C1039+[9]B!C1043+[9]B!C1051+[9]B!C1054+[9]B!C1057+[9]B!C1065</f>
        <v>0</v>
      </c>
      <c r="D150" s="212">
        <f>+[9]B!D997+[9]B!D1005+[9]B!D1014+[9]B!D1024+[9]B!D1031+[9]B!D1035+[9]B!D1039+[9]B!D1043+[9]B!D1051+[9]B!D1054+[9]B!D1057+[9]B!D1065</f>
        <v>0</v>
      </c>
      <c r="E150" s="212">
        <f>+[9]B!E997+[9]B!E1005+[9]B!E1014+[9]B!E1024+[9]B!E1031+[9]B!E1035+[9]B!E1039+[9]B!E1043+[9]B!E1051+[9]B!E1054+[9]B!E1057+[9]B!E1065</f>
        <v>0</v>
      </c>
      <c r="F150" s="212">
        <f>+[9]B!F997+[9]B!F1005+[9]B!F1014+[9]B!F1024+[9]B!F1031+[9]B!F1035+[9]B!F1039+[9]B!F1043+[9]B!F1051+[9]B!F1054+[9]B!F1057+[9]B!F1065</f>
        <v>0</v>
      </c>
      <c r="G150" s="212">
        <f>+[9]B!G997+[9]B!G1005+[9]B!G1014+[9]B!G1024+[9]B!G1031+[9]B!G1035+[9]B!G1039+[9]B!G1043+[9]B!G1051+[9]B!G1054+[9]B!G1057+[9]B!G1065</f>
        <v>0</v>
      </c>
      <c r="H150" s="212">
        <f>+[9]B!AA997+[9]B!AA1005+[9]B!AA1014+[9]B!AA1024+[9]B!AA1031+[9]B!AA1035+[9]B!AA1039+[9]B!AA1043+[9]B!AA1051+[9]B!AA1054+[9]B!AA1057+[9]B!AA1065</f>
        <v>0</v>
      </c>
      <c r="I150" s="212">
        <f>+[9]B!AB997+[9]B!AB1005+[9]B!AB1014+[9]B!AB1024+[9]B!AB1031+[9]B!AB1035+[9]B!AB1039+[9]B!AB1043+[9]B!AB1051+[9]B!AB1054+[9]B!AB1057+[9]B!AB1065</f>
        <v>0</v>
      </c>
      <c r="J150" s="212">
        <f>+[9]B!AC997+[9]B!AC1005+[9]B!AC1014+[9]B!AC1024+[9]B!AC1031+[9]B!AC1035+[9]B!AC1039+[9]B!AC1043+[9]B!AC1051+[9]B!AC1054+[9]B!AC1057+[9]B!AC1065</f>
        <v>0</v>
      </c>
      <c r="K150" s="212">
        <f>+[9]B!AD997+[9]B!AD1005+[9]B!AD1014+[9]B!AD1024+[9]B!AD1031+[9]B!AD1035+[9]B!AD1039+[9]B!AD1043+[9]B!AD1051+[9]B!AD1054+[9]B!AD1057+[9]B!AD1065</f>
        <v>0</v>
      </c>
      <c r="L150" s="212">
        <f>+[9]B!AE997+[9]B!AE1005+[9]B!AE1014+[9]B!AE1024+[9]B!AE1031+[9]B!AE1035+[9]B!AE1039+[9]B!AE1043+[9]B!AE1051+[9]B!AE1054+[9]B!AE1057+[9]B!AE1065</f>
        <v>0</v>
      </c>
      <c r="M150" s="212">
        <f>+[9]B!AF997+[9]B!AF1005+[9]B!AF1014+[9]B!AF1024+[9]B!AF1031+[9]B!AF1035+[9]B!AF1039+[9]B!AF1043+[9]B!AF1051+[9]B!AF1054+[9]B!AF1057+[9]B!AF1065</f>
        <v>0</v>
      </c>
      <c r="N150" s="212">
        <f>+[9]B!AG997+[9]B!AG1005+[9]B!AG1014+[9]B!AG1024+[9]B!AG1031+[9]B!AG1035+[9]B!AG1039+[9]B!AG1043+[9]B!AG1051+[9]B!AG1054+[9]B!AG1057+[9]B!AG1065</f>
        <v>0</v>
      </c>
      <c r="O150" s="212">
        <f>+[9]B!AH997+[9]B!AH1005+[9]B!AH1014+[9]B!AH1024+[9]B!AH1031+[9]B!AH1035+[9]B!AH1039+[9]B!AH1043+[9]B!AH1051+[9]B!AH1054+[9]B!AH1057+[9]B!AH1065</f>
        <v>0</v>
      </c>
      <c r="P150" s="212">
        <f>+[9]B!AI997+[9]B!AI1005+[9]B!AI1014+[9]B!AI1024+[9]B!AI1031+[9]B!AI1035+[9]B!AI1039+[9]B!AI1043+[9]B!AI1051+[9]B!AI1054+[9]B!AI1057+[9]B!AI1065</f>
        <v>65</v>
      </c>
      <c r="Q150" s="212">
        <f>+[9]B!AJ997+[9]B!AJ1005+[9]B!AJ1014+[9]B!AJ1024+[9]B!AJ1031+[9]B!AJ1035+[9]B!AJ1039+[9]B!AJ1043+[9]B!AJ1051+[9]B!AJ1054+[9]B!AJ1057+[9]B!AJ1065</f>
        <v>0</v>
      </c>
      <c r="R150" s="213">
        <f>+[9]B!AL997+[9]B!AL1005+[9]B!AL1014+[9]B!AL1024+[9]B!AL1031+[9]B!AL1035+[9]B!AL1039+[9]B!AL1043+[9]B!AL1051+[9]B!AL1054+[9]B!AL1057+[9]B!AL1065</f>
        <v>0</v>
      </c>
      <c r="U150" s="209"/>
    </row>
    <row r="151" spans="1:24" x14ac:dyDescent="0.2">
      <c r="A151" s="642" t="s">
        <v>229</v>
      </c>
      <c r="B151" s="643"/>
      <c r="C151" s="214">
        <f>[9]B!C1071</f>
        <v>0</v>
      </c>
      <c r="D151" s="215">
        <f>[9]B!D1071</f>
        <v>0</v>
      </c>
      <c r="E151" s="215">
        <f>[9]B!E1071</f>
        <v>0</v>
      </c>
      <c r="F151" s="215">
        <f>[9]B!F1071</f>
        <v>0</v>
      </c>
      <c r="G151" s="215">
        <f>[9]B!G1071</f>
        <v>0</v>
      </c>
      <c r="H151" s="215">
        <f>[9]B!AA1071</f>
        <v>0</v>
      </c>
      <c r="I151" s="215">
        <f>[9]B!AB1071</f>
        <v>0</v>
      </c>
      <c r="J151" s="215">
        <f>[9]B!AC1071</f>
        <v>0</v>
      </c>
      <c r="K151" s="215">
        <f>[9]B!AD1071</f>
        <v>0</v>
      </c>
      <c r="L151" s="215">
        <f>[9]B!AE1071</f>
        <v>0</v>
      </c>
      <c r="M151" s="215">
        <f>[9]B!AF1071</f>
        <v>0</v>
      </c>
      <c r="N151" s="215">
        <f>[9]B!AG1071</f>
        <v>0</v>
      </c>
      <c r="O151" s="215">
        <f>[9]B!AH1071</f>
        <v>0</v>
      </c>
      <c r="P151" s="215">
        <f>[9]B!AI1071</f>
        <v>0</v>
      </c>
      <c r="Q151" s="215">
        <f>[9]B!AJ1071</f>
        <v>0</v>
      </c>
      <c r="R151" s="216">
        <f>[9]B!AL1071</f>
        <v>0</v>
      </c>
      <c r="U151" s="209"/>
    </row>
    <row r="152" spans="1:24" x14ac:dyDescent="0.2">
      <c r="A152" s="634" t="s">
        <v>230</v>
      </c>
      <c r="B152" s="635"/>
      <c r="C152" s="217">
        <f>[9]B!C1081</f>
        <v>0</v>
      </c>
      <c r="D152" s="218">
        <f>[9]B!D1081</f>
        <v>0</v>
      </c>
      <c r="E152" s="218">
        <f>[9]B!E1081</f>
        <v>0</v>
      </c>
      <c r="F152" s="218">
        <f>[9]B!F1081</f>
        <v>0</v>
      </c>
      <c r="G152" s="218">
        <f>[9]B!G1081</f>
        <v>0</v>
      </c>
      <c r="H152" s="218">
        <f>[9]B!AA1081</f>
        <v>0</v>
      </c>
      <c r="I152" s="218">
        <f>[9]B!AB1081</f>
        <v>0</v>
      </c>
      <c r="J152" s="218">
        <f>[9]B!AC1081</f>
        <v>0</v>
      </c>
      <c r="K152" s="218">
        <f>[9]B!AD1081</f>
        <v>0</v>
      </c>
      <c r="L152" s="218">
        <f>[9]B!AE1081</f>
        <v>0</v>
      </c>
      <c r="M152" s="218">
        <f>[9]B!AF1081</f>
        <v>0</v>
      </c>
      <c r="N152" s="218">
        <f>[9]B!AG1081</f>
        <v>0</v>
      </c>
      <c r="O152" s="218">
        <f>[9]B!AH1081</f>
        <v>0</v>
      </c>
      <c r="P152" s="218">
        <f>[9]B!AI1081</f>
        <v>0</v>
      </c>
      <c r="Q152" s="218">
        <f>[9]B!AJ1081</f>
        <v>0</v>
      </c>
      <c r="R152" s="219">
        <f>[9]B!AL1081</f>
        <v>0</v>
      </c>
      <c r="U152" s="209"/>
    </row>
    <row r="153" spans="1:24" x14ac:dyDescent="0.2">
      <c r="A153" s="634" t="s">
        <v>231</v>
      </c>
      <c r="B153" s="635"/>
      <c r="C153" s="217">
        <f>[9]B!C1101</f>
        <v>0</v>
      </c>
      <c r="D153" s="218">
        <f>[9]B!D1101</f>
        <v>0</v>
      </c>
      <c r="E153" s="218">
        <f>[9]B!E1101</f>
        <v>0</v>
      </c>
      <c r="F153" s="218">
        <f>[9]B!F1101</f>
        <v>0</v>
      </c>
      <c r="G153" s="218">
        <f>[9]B!G1101</f>
        <v>0</v>
      </c>
      <c r="H153" s="218">
        <f>[9]B!AA1101</f>
        <v>0</v>
      </c>
      <c r="I153" s="218">
        <f>[9]B!AB1101</f>
        <v>0</v>
      </c>
      <c r="J153" s="218">
        <f>[9]B!AC1101</f>
        <v>0</v>
      </c>
      <c r="K153" s="218">
        <f>[9]B!AD1101</f>
        <v>0</v>
      </c>
      <c r="L153" s="218">
        <f>[9]B!AE1101</f>
        <v>0</v>
      </c>
      <c r="M153" s="218">
        <f>[9]B!AF1101</f>
        <v>0</v>
      </c>
      <c r="N153" s="218">
        <f>[9]B!AG1101</f>
        <v>0</v>
      </c>
      <c r="O153" s="218">
        <f>[9]B!AH1101</f>
        <v>0</v>
      </c>
      <c r="P153" s="218">
        <f>[9]B!AI1101</f>
        <v>0</v>
      </c>
      <c r="Q153" s="218">
        <f>[9]B!AJ1101</f>
        <v>0</v>
      </c>
      <c r="R153" s="219">
        <f>[9]B!AL1101</f>
        <v>0</v>
      </c>
      <c r="U153" s="209"/>
    </row>
    <row r="154" spans="1:24" x14ac:dyDescent="0.2">
      <c r="A154" s="634" t="s">
        <v>232</v>
      </c>
      <c r="B154" s="635"/>
      <c r="C154" s="220">
        <f>[9]B!C1104</f>
        <v>0</v>
      </c>
      <c r="D154" s="221">
        <f>[9]B!D1104</f>
        <v>0</v>
      </c>
      <c r="E154" s="221">
        <f>[9]B!E1104</f>
        <v>0</v>
      </c>
      <c r="F154" s="221">
        <f>[9]B!F1104</f>
        <v>0</v>
      </c>
      <c r="G154" s="221">
        <f>[9]B!G1104</f>
        <v>0</v>
      </c>
      <c r="H154" s="221">
        <f>[9]B!AA1104</f>
        <v>0</v>
      </c>
      <c r="I154" s="221">
        <f>[9]B!AB1104</f>
        <v>0</v>
      </c>
      <c r="J154" s="221">
        <f>[9]B!AC1104</f>
        <v>0</v>
      </c>
      <c r="K154" s="221">
        <f>[9]B!AD1104</f>
        <v>0</v>
      </c>
      <c r="L154" s="221">
        <f>[9]B!AE1104</f>
        <v>0</v>
      </c>
      <c r="M154" s="221">
        <f>[9]B!AF1104</f>
        <v>0</v>
      </c>
      <c r="N154" s="221">
        <f>[9]B!AG1104</f>
        <v>0</v>
      </c>
      <c r="O154" s="221">
        <f>[9]B!AH1104</f>
        <v>0</v>
      </c>
      <c r="P154" s="221">
        <f>[9]B!AI1104</f>
        <v>0</v>
      </c>
      <c r="Q154" s="221">
        <f>[9]B!AJ1104</f>
        <v>0</v>
      </c>
      <c r="R154" s="219">
        <f>[9]B!AL1104</f>
        <v>0</v>
      </c>
      <c r="U154" s="209"/>
    </row>
    <row r="155" spans="1:24" x14ac:dyDescent="0.2">
      <c r="A155" s="584" t="s">
        <v>79</v>
      </c>
      <c r="B155" s="636"/>
      <c r="C155" s="222">
        <f>SUM(C150+C151+C152+C153+C154)</f>
        <v>0</v>
      </c>
      <c r="D155" s="222">
        <f>SUM(D150+D151+D152+D153+D154)</f>
        <v>0</v>
      </c>
      <c r="E155" s="222">
        <f>SUM(E150+E151+E152+E153+E154)</f>
        <v>0</v>
      </c>
      <c r="F155" s="222">
        <f t="shared" ref="F155:Q155" si="4">SUM(F150+F151+F152+F153+F154)</f>
        <v>0</v>
      </c>
      <c r="G155" s="222">
        <f t="shared" si="4"/>
        <v>0</v>
      </c>
      <c r="H155" s="222">
        <f t="shared" si="4"/>
        <v>0</v>
      </c>
      <c r="I155" s="222">
        <f t="shared" si="4"/>
        <v>0</v>
      </c>
      <c r="J155" s="222">
        <f t="shared" si="4"/>
        <v>0</v>
      </c>
      <c r="K155" s="222">
        <f t="shared" si="4"/>
        <v>0</v>
      </c>
      <c r="L155" s="222">
        <f t="shared" si="4"/>
        <v>0</v>
      </c>
      <c r="M155" s="222">
        <f t="shared" si="4"/>
        <v>0</v>
      </c>
      <c r="N155" s="222">
        <f t="shared" si="4"/>
        <v>0</v>
      </c>
      <c r="O155" s="222">
        <f t="shared" si="4"/>
        <v>0</v>
      </c>
      <c r="P155" s="222">
        <f t="shared" si="4"/>
        <v>65</v>
      </c>
      <c r="Q155" s="222">
        <f t="shared" si="4"/>
        <v>0</v>
      </c>
      <c r="R155" s="222">
        <f>SUM(R150+R151+R152+R153+R154)</f>
        <v>0</v>
      </c>
      <c r="U155" s="209"/>
    </row>
    <row r="156" spans="1:24" s="102" customFormat="1" x14ac:dyDescent="0.2">
      <c r="A156" s="96" t="s">
        <v>233</v>
      </c>
      <c r="B156" s="223"/>
      <c r="C156" s="223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7"/>
      <c r="P156" s="387"/>
      <c r="Q156" s="387"/>
      <c r="R156" s="387"/>
      <c r="S156" s="5"/>
      <c r="T156" s="5"/>
      <c r="X156" s="5"/>
    </row>
    <row r="157" spans="1:24" ht="14.25" customHeight="1" x14ac:dyDescent="0.2">
      <c r="A157" s="637" t="s">
        <v>234</v>
      </c>
      <c r="B157" s="638"/>
      <c r="C157" s="581" t="s">
        <v>157</v>
      </c>
      <c r="D157" s="639" t="s">
        <v>227</v>
      </c>
      <c r="E157" s="639"/>
      <c r="F157" s="639"/>
      <c r="G157" s="639"/>
      <c r="H157" s="631" t="s">
        <v>169</v>
      </c>
      <c r="I157" s="631"/>
      <c r="J157" s="632"/>
      <c r="K157" s="633" t="s">
        <v>170</v>
      </c>
      <c r="L157" s="633"/>
      <c r="M157" s="633"/>
      <c r="N157" s="621" t="s">
        <v>171</v>
      </c>
      <c r="O157" s="750" t="s">
        <v>172</v>
      </c>
      <c r="P157" s="751"/>
      <c r="Q157" s="593" t="s">
        <v>173</v>
      </c>
      <c r="R157" s="629" t="s">
        <v>7</v>
      </c>
    </row>
    <row r="158" spans="1:24" ht="14.25" customHeight="1" x14ac:dyDescent="0.2">
      <c r="A158" s="637"/>
      <c r="B158" s="638"/>
      <c r="C158" s="582"/>
      <c r="D158" s="644" t="s">
        <v>235</v>
      </c>
      <c r="E158" s="646" t="s">
        <v>176</v>
      </c>
      <c r="F158" s="602"/>
      <c r="G158" s="647" t="s">
        <v>236</v>
      </c>
      <c r="H158" s="605" t="s">
        <v>178</v>
      </c>
      <c r="I158" s="607" t="s">
        <v>179</v>
      </c>
      <c r="J158" s="609" t="s">
        <v>180</v>
      </c>
      <c r="K158" s="611" t="s">
        <v>181</v>
      </c>
      <c r="L158" s="612" t="s">
        <v>182</v>
      </c>
      <c r="M158" s="626" t="s">
        <v>183</v>
      </c>
      <c r="N158" s="622"/>
      <c r="O158" s="750" t="s">
        <v>184</v>
      </c>
      <c r="P158" s="759" t="s">
        <v>185</v>
      </c>
      <c r="Q158" s="594"/>
      <c r="R158" s="629"/>
      <c r="S158" s="225"/>
      <c r="T158" s="102"/>
    </row>
    <row r="159" spans="1:24" x14ac:dyDescent="0.2">
      <c r="A159" s="637"/>
      <c r="B159" s="638"/>
      <c r="C159" s="583"/>
      <c r="D159" s="645"/>
      <c r="E159" s="492" t="s">
        <v>186</v>
      </c>
      <c r="F159" s="456" t="s">
        <v>187</v>
      </c>
      <c r="G159" s="648"/>
      <c r="H159" s="606"/>
      <c r="I159" s="608"/>
      <c r="J159" s="610"/>
      <c r="K159" s="611"/>
      <c r="L159" s="612"/>
      <c r="M159" s="626"/>
      <c r="N159" s="623"/>
      <c r="O159" s="750"/>
      <c r="P159" s="759"/>
      <c r="Q159" s="595"/>
      <c r="R159" s="629"/>
      <c r="S159" s="208"/>
    </row>
    <row r="160" spans="1:24" x14ac:dyDescent="0.2">
      <c r="A160" s="388">
        <v>1901023</v>
      </c>
      <c r="B160" s="389" t="s">
        <v>237</v>
      </c>
      <c r="C160" s="390">
        <f>[9]B!C2470</f>
        <v>11</v>
      </c>
      <c r="D160" s="390">
        <f>[9]B!D2470</f>
        <v>11</v>
      </c>
      <c r="E160" s="391">
        <f>[9]B!E2470</f>
        <v>11</v>
      </c>
      <c r="F160" s="391">
        <f>[9]B!F2470</f>
        <v>0</v>
      </c>
      <c r="G160" s="391">
        <f>[9]B!G2470</f>
        <v>0</v>
      </c>
      <c r="H160" s="392">
        <f>[9]B!AA2470</f>
        <v>11</v>
      </c>
      <c r="I160" s="392">
        <f>[9]B!AB2470</f>
        <v>0</v>
      </c>
      <c r="J160" s="392">
        <f>[9]B!AC2470</f>
        <v>0</v>
      </c>
      <c r="K160" s="392">
        <f>[9]B!AD2470</f>
        <v>0</v>
      </c>
      <c r="L160" s="392">
        <f>[9]B!AE2470</f>
        <v>0</v>
      </c>
      <c r="M160" s="392">
        <f>[9]B!AF2470</f>
        <v>0</v>
      </c>
      <c r="N160" s="392">
        <f>[9]B!AG2470</f>
        <v>0</v>
      </c>
      <c r="O160" s="392">
        <f>[9]B!AH2470</f>
        <v>0</v>
      </c>
      <c r="P160" s="392">
        <f>[9]B!AI2470</f>
        <v>0</v>
      </c>
      <c r="Q160" s="392">
        <f>[9]B!AJ2470</f>
        <v>0</v>
      </c>
      <c r="R160" s="44">
        <f>[9]B!AL2470</f>
        <v>583000</v>
      </c>
    </row>
    <row r="161" spans="1:22" x14ac:dyDescent="0.2">
      <c r="A161" s="393">
        <v>1901024</v>
      </c>
      <c r="B161" s="394" t="s">
        <v>238</v>
      </c>
      <c r="C161" s="390">
        <f>[9]B!C2471</f>
        <v>0</v>
      </c>
      <c r="D161" s="390">
        <f>[9]B!D2471</f>
        <v>0</v>
      </c>
      <c r="E161" s="391">
        <f>[9]B!E2471</f>
        <v>0</v>
      </c>
      <c r="F161" s="391">
        <f>[9]B!F2471</f>
        <v>0</v>
      </c>
      <c r="G161" s="391">
        <f>[9]B!G2471</f>
        <v>0</v>
      </c>
      <c r="H161" s="392">
        <f>[9]B!AA2471</f>
        <v>0</v>
      </c>
      <c r="I161" s="392">
        <f>[9]B!AB2471</f>
        <v>0</v>
      </c>
      <c r="J161" s="392">
        <f>[9]B!AC2471</f>
        <v>0</v>
      </c>
      <c r="K161" s="392">
        <f>[9]B!AD2471</f>
        <v>0</v>
      </c>
      <c r="L161" s="392">
        <f>[9]B!AE2471</f>
        <v>0</v>
      </c>
      <c r="M161" s="392">
        <f>[9]B!AF2471</f>
        <v>0</v>
      </c>
      <c r="N161" s="392">
        <f>[9]B!AG2471</f>
        <v>0</v>
      </c>
      <c r="O161" s="392">
        <f>[9]B!AH2471</f>
        <v>0</v>
      </c>
      <c r="P161" s="392">
        <f>[9]B!AI2471</f>
        <v>0</v>
      </c>
      <c r="Q161" s="392">
        <f>[9]B!AJ2471</f>
        <v>0</v>
      </c>
      <c r="R161" s="45">
        <f>[9]B!AL2471</f>
        <v>0</v>
      </c>
    </row>
    <row r="162" spans="1:22" x14ac:dyDescent="0.2">
      <c r="A162" s="393">
        <v>1901025</v>
      </c>
      <c r="B162" s="394" t="s">
        <v>239</v>
      </c>
      <c r="C162" s="390">
        <f>[9]B!C2472</f>
        <v>0</v>
      </c>
      <c r="D162" s="390">
        <f>[9]B!D2472</f>
        <v>0</v>
      </c>
      <c r="E162" s="391">
        <f>[9]B!E2472</f>
        <v>0</v>
      </c>
      <c r="F162" s="391">
        <f>[9]B!F2472</f>
        <v>0</v>
      </c>
      <c r="G162" s="391">
        <f>[9]B!G2472</f>
        <v>0</v>
      </c>
      <c r="H162" s="392">
        <f>[9]B!AA2472</f>
        <v>0</v>
      </c>
      <c r="I162" s="392">
        <f>[9]B!AB2472</f>
        <v>0</v>
      </c>
      <c r="J162" s="392">
        <f>[9]B!AC2472</f>
        <v>0</v>
      </c>
      <c r="K162" s="392">
        <f>[9]B!AD2472</f>
        <v>0</v>
      </c>
      <c r="L162" s="392">
        <f>[9]B!AE2472</f>
        <v>0</v>
      </c>
      <c r="M162" s="392">
        <f>[9]B!AF2472</f>
        <v>0</v>
      </c>
      <c r="N162" s="392">
        <f>[9]B!AG2472</f>
        <v>0</v>
      </c>
      <c r="O162" s="392">
        <f>[9]B!AH2472</f>
        <v>0</v>
      </c>
      <c r="P162" s="392">
        <f>[9]B!AI2472</f>
        <v>0</v>
      </c>
      <c r="Q162" s="392">
        <f>[9]B!AJ2472</f>
        <v>0</v>
      </c>
      <c r="R162" s="45">
        <f>[9]B!AL2472</f>
        <v>0</v>
      </c>
    </row>
    <row r="163" spans="1:22" x14ac:dyDescent="0.2">
      <c r="A163" s="393">
        <v>1901026</v>
      </c>
      <c r="B163" s="394" t="s">
        <v>240</v>
      </c>
      <c r="C163" s="390">
        <f>[9]B!C2473</f>
        <v>0</v>
      </c>
      <c r="D163" s="390">
        <f>[9]B!D2473</f>
        <v>0</v>
      </c>
      <c r="E163" s="391">
        <f>[9]B!E2473</f>
        <v>0</v>
      </c>
      <c r="F163" s="391">
        <f>[9]B!F2473</f>
        <v>0</v>
      </c>
      <c r="G163" s="391">
        <f>[9]B!G2473</f>
        <v>0</v>
      </c>
      <c r="H163" s="392">
        <f>[9]B!AA2473</f>
        <v>0</v>
      </c>
      <c r="I163" s="392">
        <f>[9]B!AB2473</f>
        <v>0</v>
      </c>
      <c r="J163" s="392">
        <f>[9]B!AC2473</f>
        <v>0</v>
      </c>
      <c r="K163" s="392">
        <f>[9]B!AD2473</f>
        <v>0</v>
      </c>
      <c r="L163" s="392">
        <f>[9]B!AE2473</f>
        <v>0</v>
      </c>
      <c r="M163" s="392">
        <f>[9]B!AF2473</f>
        <v>0</v>
      </c>
      <c r="N163" s="392">
        <f>[9]B!AG2473</f>
        <v>0</v>
      </c>
      <c r="O163" s="392">
        <f>[9]B!AH2473</f>
        <v>0</v>
      </c>
      <c r="P163" s="392">
        <f>[9]B!AI2473</f>
        <v>0</v>
      </c>
      <c r="Q163" s="392">
        <f>[9]B!AJ2473</f>
        <v>0</v>
      </c>
      <c r="R163" s="45">
        <f>[9]B!AL2473</f>
        <v>0</v>
      </c>
    </row>
    <row r="164" spans="1:22" x14ac:dyDescent="0.2">
      <c r="A164" s="393">
        <v>1901126</v>
      </c>
      <c r="B164" s="394" t="s">
        <v>241</v>
      </c>
      <c r="C164" s="390">
        <f>[9]B!C2474</f>
        <v>0</v>
      </c>
      <c r="D164" s="390">
        <f>[9]B!D2474</f>
        <v>0</v>
      </c>
      <c r="E164" s="391">
        <f>[9]B!E2474</f>
        <v>0</v>
      </c>
      <c r="F164" s="391">
        <f>[9]B!F2474</f>
        <v>0</v>
      </c>
      <c r="G164" s="391">
        <f>[9]B!G2474</f>
        <v>0</v>
      </c>
      <c r="H164" s="392">
        <f>[9]B!AA2474</f>
        <v>0</v>
      </c>
      <c r="I164" s="392">
        <f>[9]B!AB2474</f>
        <v>0</v>
      </c>
      <c r="J164" s="392">
        <f>[9]B!AC2474</f>
        <v>0</v>
      </c>
      <c r="K164" s="392">
        <f>[9]B!AD2474</f>
        <v>0</v>
      </c>
      <c r="L164" s="392">
        <f>[9]B!AE2474</f>
        <v>0</v>
      </c>
      <c r="M164" s="392">
        <f>[9]B!AF2474</f>
        <v>0</v>
      </c>
      <c r="N164" s="392">
        <f>[9]B!AG2474</f>
        <v>0</v>
      </c>
      <c r="O164" s="392">
        <f>[9]B!AH2474</f>
        <v>0</v>
      </c>
      <c r="P164" s="392">
        <f>[9]B!AI2474</f>
        <v>0</v>
      </c>
      <c r="Q164" s="392">
        <f>[9]B!AJ2474</f>
        <v>0</v>
      </c>
      <c r="R164" s="45">
        <f>[9]B!AL2474</f>
        <v>0</v>
      </c>
    </row>
    <row r="165" spans="1:22" x14ac:dyDescent="0.2">
      <c r="A165" s="393">
        <v>1901027</v>
      </c>
      <c r="B165" s="394" t="s">
        <v>242</v>
      </c>
      <c r="C165" s="390">
        <f>[9]B!C2475</f>
        <v>0</v>
      </c>
      <c r="D165" s="390">
        <f>[9]B!D2475</f>
        <v>0</v>
      </c>
      <c r="E165" s="391">
        <f>[9]B!E2475</f>
        <v>0</v>
      </c>
      <c r="F165" s="391">
        <f>[9]B!F2475</f>
        <v>0</v>
      </c>
      <c r="G165" s="391">
        <f>[9]B!G2475</f>
        <v>0</v>
      </c>
      <c r="H165" s="392">
        <f>[9]B!AA2475</f>
        <v>0</v>
      </c>
      <c r="I165" s="392">
        <f>[9]B!AB2475</f>
        <v>0</v>
      </c>
      <c r="J165" s="392">
        <f>[9]B!AC2475</f>
        <v>0</v>
      </c>
      <c r="K165" s="392">
        <f>[9]B!AD2475</f>
        <v>0</v>
      </c>
      <c r="L165" s="392">
        <f>[9]B!AE2475</f>
        <v>0</v>
      </c>
      <c r="M165" s="392">
        <f>[9]B!AF2475</f>
        <v>0</v>
      </c>
      <c r="N165" s="392">
        <f>[9]B!AG2475</f>
        <v>0</v>
      </c>
      <c r="O165" s="392">
        <f>[9]B!AH2475</f>
        <v>0</v>
      </c>
      <c r="P165" s="392">
        <f>[9]B!AI2475</f>
        <v>0</v>
      </c>
      <c r="Q165" s="392">
        <f>[9]B!AJ2475</f>
        <v>0</v>
      </c>
      <c r="R165" s="45">
        <f>[9]B!AL2475</f>
        <v>0</v>
      </c>
    </row>
    <row r="166" spans="1:22" x14ac:dyDescent="0.2">
      <c r="A166" s="393">
        <v>1901028</v>
      </c>
      <c r="B166" s="394" t="s">
        <v>243</v>
      </c>
      <c r="C166" s="390">
        <f>[9]B!C2476</f>
        <v>0</v>
      </c>
      <c r="D166" s="390">
        <f>[9]B!D2476</f>
        <v>0</v>
      </c>
      <c r="E166" s="391">
        <f>[9]B!E2476</f>
        <v>0</v>
      </c>
      <c r="F166" s="391">
        <f>[9]B!F2476</f>
        <v>0</v>
      </c>
      <c r="G166" s="391">
        <f>[9]B!G2476</f>
        <v>0</v>
      </c>
      <c r="H166" s="392">
        <f>[9]B!AA2476</f>
        <v>0</v>
      </c>
      <c r="I166" s="392">
        <f>[9]B!AB2476</f>
        <v>0</v>
      </c>
      <c r="J166" s="392">
        <f>[9]B!AC2476</f>
        <v>0</v>
      </c>
      <c r="K166" s="392">
        <f>[9]B!AD2476</f>
        <v>0</v>
      </c>
      <c r="L166" s="392">
        <f>[9]B!AE2476</f>
        <v>0</v>
      </c>
      <c r="M166" s="392">
        <f>[9]B!AF2476</f>
        <v>0</v>
      </c>
      <c r="N166" s="392">
        <f>[9]B!AG2476</f>
        <v>0</v>
      </c>
      <c r="O166" s="392">
        <f>[9]B!AH2476</f>
        <v>0</v>
      </c>
      <c r="P166" s="392">
        <f>[9]B!AI2476</f>
        <v>0</v>
      </c>
      <c r="Q166" s="392">
        <f>[9]B!AJ2476</f>
        <v>0</v>
      </c>
      <c r="R166" s="45">
        <f>[9]B!AL2476</f>
        <v>0</v>
      </c>
    </row>
    <row r="167" spans="1:22" x14ac:dyDescent="0.2">
      <c r="A167" s="395">
        <v>1901029</v>
      </c>
      <c r="B167" s="396" t="s">
        <v>244</v>
      </c>
      <c r="C167" s="390">
        <f>[9]B!C2477</f>
        <v>0</v>
      </c>
      <c r="D167" s="390">
        <f>[9]B!D2477</f>
        <v>0</v>
      </c>
      <c r="E167" s="391">
        <f>[9]B!E2477</f>
        <v>0</v>
      </c>
      <c r="F167" s="391">
        <f>[9]B!F2477</f>
        <v>0</v>
      </c>
      <c r="G167" s="391">
        <f>[9]B!G2477</f>
        <v>0</v>
      </c>
      <c r="H167" s="392">
        <f>[9]B!AA2477</f>
        <v>0</v>
      </c>
      <c r="I167" s="392">
        <f>[9]B!AB2477</f>
        <v>0</v>
      </c>
      <c r="J167" s="392">
        <f>[9]B!AC2477</f>
        <v>0</v>
      </c>
      <c r="K167" s="392">
        <f>[9]B!AD2477</f>
        <v>0</v>
      </c>
      <c r="L167" s="392">
        <f>[9]B!AE2477</f>
        <v>0</v>
      </c>
      <c r="M167" s="392">
        <f>[9]B!AF2477</f>
        <v>0</v>
      </c>
      <c r="N167" s="392">
        <f>[9]B!AG2477</f>
        <v>0</v>
      </c>
      <c r="O167" s="392">
        <f>[9]B!AH2477</f>
        <v>0</v>
      </c>
      <c r="P167" s="392">
        <f>[9]B!AI2477</f>
        <v>0</v>
      </c>
      <c r="Q167" s="392">
        <f>[9]B!AJ2477</f>
        <v>0</v>
      </c>
      <c r="R167" s="45">
        <f>[9]B!AL2477</f>
        <v>0</v>
      </c>
    </row>
    <row r="168" spans="1:22" x14ac:dyDescent="0.2">
      <c r="A168" s="395">
        <v>1901031</v>
      </c>
      <c r="B168" s="396" t="s">
        <v>245</v>
      </c>
      <c r="C168" s="390">
        <f>[9]B!C2478</f>
        <v>0</v>
      </c>
      <c r="D168" s="390">
        <f>[9]B!D2478</f>
        <v>0</v>
      </c>
      <c r="E168" s="391">
        <f>[9]B!E2478</f>
        <v>0</v>
      </c>
      <c r="F168" s="391">
        <f>[9]B!F2478</f>
        <v>0</v>
      </c>
      <c r="G168" s="391">
        <f>[9]B!G2478</f>
        <v>0</v>
      </c>
      <c r="H168" s="392">
        <f>[9]B!AA2478</f>
        <v>0</v>
      </c>
      <c r="I168" s="392">
        <f>[9]B!AB2478</f>
        <v>0</v>
      </c>
      <c r="J168" s="392">
        <f>[9]B!AC2478</f>
        <v>0</v>
      </c>
      <c r="K168" s="392">
        <f>[9]B!AD2478</f>
        <v>0</v>
      </c>
      <c r="L168" s="392">
        <f>[9]B!AE2478</f>
        <v>0</v>
      </c>
      <c r="M168" s="392">
        <f>[9]B!AF2478</f>
        <v>0</v>
      </c>
      <c r="N168" s="392">
        <f>[9]B!AG2478</f>
        <v>0</v>
      </c>
      <c r="O168" s="392">
        <f>[9]B!AH2478</f>
        <v>0</v>
      </c>
      <c r="P168" s="392">
        <f>[9]B!AI2478</f>
        <v>0</v>
      </c>
      <c r="Q168" s="392">
        <f>[9]B!AJ2478</f>
        <v>0</v>
      </c>
      <c r="R168" s="45">
        <f>[9]B!AL2478</f>
        <v>0</v>
      </c>
    </row>
    <row r="169" spans="1:22" x14ac:dyDescent="0.2">
      <c r="A169" s="395" t="s">
        <v>246</v>
      </c>
      <c r="B169" s="396" t="s">
        <v>247</v>
      </c>
      <c r="C169" s="390">
        <f>[9]B!C2479</f>
        <v>0</v>
      </c>
      <c r="D169" s="390">
        <f>[9]B!D2479</f>
        <v>0</v>
      </c>
      <c r="E169" s="391">
        <f>[9]B!E2479</f>
        <v>0</v>
      </c>
      <c r="F169" s="391">
        <f>[9]B!F2479</f>
        <v>0</v>
      </c>
      <c r="G169" s="391">
        <f>[9]B!G2479</f>
        <v>0</v>
      </c>
      <c r="H169" s="392">
        <f>[9]B!AA2479</f>
        <v>0</v>
      </c>
      <c r="I169" s="392">
        <f>[9]B!AB2479</f>
        <v>0</v>
      </c>
      <c r="J169" s="392">
        <f>[9]B!AC2479</f>
        <v>0</v>
      </c>
      <c r="K169" s="392">
        <f>[9]B!AD2479</f>
        <v>0</v>
      </c>
      <c r="L169" s="392">
        <f>[9]B!AE2479</f>
        <v>0</v>
      </c>
      <c r="M169" s="392">
        <f>[9]B!AF2479</f>
        <v>0</v>
      </c>
      <c r="N169" s="392">
        <f>[9]B!AG2479</f>
        <v>0</v>
      </c>
      <c r="O169" s="392">
        <f>[9]B!AH2479</f>
        <v>0</v>
      </c>
      <c r="P169" s="392">
        <f>[9]B!AI2479</f>
        <v>0</v>
      </c>
      <c r="Q169" s="392">
        <f>[9]B!AJ2479</f>
        <v>0</v>
      </c>
      <c r="R169" s="45">
        <f>[9]B!AL2479</f>
        <v>0</v>
      </c>
    </row>
    <row r="170" spans="1:22" x14ac:dyDescent="0.2">
      <c r="A170" s="397">
        <v>1901033</v>
      </c>
      <c r="B170" s="398" t="s">
        <v>248</v>
      </c>
      <c r="C170" s="390">
        <f>[9]B!C2480</f>
        <v>0</v>
      </c>
      <c r="D170" s="390">
        <f>[9]B!D2480</f>
        <v>0</v>
      </c>
      <c r="E170" s="391">
        <f>[9]B!E2480</f>
        <v>0</v>
      </c>
      <c r="F170" s="391">
        <f>[9]B!F2480</f>
        <v>0</v>
      </c>
      <c r="G170" s="391">
        <f>[9]B!G2480</f>
        <v>0</v>
      </c>
      <c r="H170" s="392">
        <f>[9]B!AA2480</f>
        <v>0</v>
      </c>
      <c r="I170" s="392">
        <f>[9]B!AB2480</f>
        <v>0</v>
      </c>
      <c r="J170" s="392">
        <f>[9]B!AC2480</f>
        <v>0</v>
      </c>
      <c r="K170" s="392">
        <f>[9]B!AD2480</f>
        <v>0</v>
      </c>
      <c r="L170" s="392">
        <f>[9]B!AE2480</f>
        <v>0</v>
      </c>
      <c r="M170" s="392">
        <f>[9]B!AF2480</f>
        <v>0</v>
      </c>
      <c r="N170" s="392">
        <f>[9]B!AG2480</f>
        <v>0</v>
      </c>
      <c r="O170" s="392">
        <f>[9]B!AH2480</f>
        <v>0</v>
      </c>
      <c r="P170" s="392">
        <f>[9]B!AI2480</f>
        <v>0</v>
      </c>
      <c r="Q170" s="392">
        <f>[9]B!AJ2480</f>
        <v>0</v>
      </c>
      <c r="R170" s="234">
        <f>[9]B!AL2480</f>
        <v>0</v>
      </c>
    </row>
    <row r="171" spans="1:22" s="154" customFormat="1" x14ac:dyDescent="0.2">
      <c r="A171" s="662" t="s">
        <v>157</v>
      </c>
      <c r="B171" s="663"/>
      <c r="C171" s="399">
        <f>SUM(C160:C170)</f>
        <v>11</v>
      </c>
      <c r="D171" s="399">
        <f t="shared" ref="D171:Q171" si="5">SUM(D160:D170)</f>
        <v>11</v>
      </c>
      <c r="E171" s="399">
        <f t="shared" si="5"/>
        <v>11</v>
      </c>
      <c r="F171" s="399">
        <f t="shared" si="5"/>
        <v>0</v>
      </c>
      <c r="G171" s="399">
        <f t="shared" si="5"/>
        <v>0</v>
      </c>
      <c r="H171" s="399">
        <f t="shared" si="5"/>
        <v>11</v>
      </c>
      <c r="I171" s="399">
        <f t="shared" si="5"/>
        <v>0</v>
      </c>
      <c r="J171" s="399">
        <f t="shared" si="5"/>
        <v>0</v>
      </c>
      <c r="K171" s="399">
        <f t="shared" si="5"/>
        <v>0</v>
      </c>
      <c r="L171" s="399">
        <f t="shared" si="5"/>
        <v>0</v>
      </c>
      <c r="M171" s="399">
        <f t="shared" si="5"/>
        <v>0</v>
      </c>
      <c r="N171" s="399">
        <f t="shared" si="5"/>
        <v>0</v>
      </c>
      <c r="O171" s="399">
        <f t="shared" si="5"/>
        <v>0</v>
      </c>
      <c r="P171" s="399">
        <f t="shared" si="5"/>
        <v>0</v>
      </c>
      <c r="Q171" s="399">
        <f t="shared" si="5"/>
        <v>0</v>
      </c>
      <c r="R171" s="399">
        <f>SUM(R160:R170)</f>
        <v>583000</v>
      </c>
      <c r="S171" s="5"/>
      <c r="T171" s="5"/>
    </row>
    <row r="172" spans="1:22" x14ac:dyDescent="0.2">
      <c r="A172" s="754" t="s">
        <v>249</v>
      </c>
      <c r="B172" s="754"/>
      <c r="C172" s="236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238"/>
      <c r="O172" s="383"/>
      <c r="P172" s="383"/>
      <c r="R172" s="239"/>
    </row>
    <row r="173" spans="1:22" ht="14.25" customHeight="1" x14ac:dyDescent="0.2">
      <c r="A173" s="575" t="s">
        <v>250</v>
      </c>
      <c r="B173" s="650"/>
      <c r="C173" s="653" t="s">
        <v>5</v>
      </c>
      <c r="D173" s="599" t="s">
        <v>175</v>
      </c>
      <c r="E173" s="657" t="s">
        <v>251</v>
      </c>
      <c r="F173" s="657"/>
      <c r="G173" s="657"/>
      <c r="H173" s="657"/>
      <c r="I173" s="657"/>
      <c r="J173" s="658"/>
      <c r="K173" s="659" t="s">
        <v>252</v>
      </c>
      <c r="L173" s="669" t="s">
        <v>170</v>
      </c>
      <c r="M173" s="670"/>
      <c r="N173" s="671"/>
      <c r="O173" s="621" t="s">
        <v>171</v>
      </c>
      <c r="P173" s="755" t="s">
        <v>172</v>
      </c>
      <c r="Q173" s="756"/>
      <c r="R173" s="593" t="s">
        <v>173</v>
      </c>
      <c r="S173" s="596" t="s">
        <v>253</v>
      </c>
      <c r="T173" s="596" t="s">
        <v>254</v>
      </c>
      <c r="U173" s="596" t="s">
        <v>255</v>
      </c>
      <c r="V173" s="596" t="s">
        <v>7</v>
      </c>
    </row>
    <row r="174" spans="1:22" x14ac:dyDescent="0.2">
      <c r="A174" s="577"/>
      <c r="B174" s="651"/>
      <c r="C174" s="654"/>
      <c r="D174" s="656"/>
      <c r="E174" s="666" t="s">
        <v>256</v>
      </c>
      <c r="F174" s="667"/>
      <c r="G174" s="667"/>
      <c r="H174" s="667" t="s">
        <v>257</v>
      </c>
      <c r="I174" s="667"/>
      <c r="J174" s="667"/>
      <c r="K174" s="660"/>
      <c r="L174" s="672"/>
      <c r="M174" s="673"/>
      <c r="N174" s="674"/>
      <c r="O174" s="622"/>
      <c r="P174" s="757"/>
      <c r="Q174" s="758"/>
      <c r="R174" s="594"/>
      <c r="S174" s="597"/>
      <c r="T174" s="597"/>
      <c r="U174" s="597"/>
      <c r="V174" s="597"/>
    </row>
    <row r="175" spans="1:22" ht="38.25" x14ac:dyDescent="0.2">
      <c r="A175" s="579"/>
      <c r="B175" s="652"/>
      <c r="C175" s="655"/>
      <c r="D175" s="600"/>
      <c r="E175" s="240" t="s">
        <v>186</v>
      </c>
      <c r="F175" s="241" t="s">
        <v>187</v>
      </c>
      <c r="G175" s="562" t="s">
        <v>236</v>
      </c>
      <c r="H175" s="240" t="s">
        <v>186</v>
      </c>
      <c r="I175" s="241" t="s">
        <v>187</v>
      </c>
      <c r="J175" s="562" t="s">
        <v>236</v>
      </c>
      <c r="K175" s="661"/>
      <c r="L175" s="555" t="s">
        <v>181</v>
      </c>
      <c r="M175" s="556" t="s">
        <v>182</v>
      </c>
      <c r="N175" s="557" t="s">
        <v>183</v>
      </c>
      <c r="O175" s="623"/>
      <c r="P175" s="567" t="s">
        <v>184</v>
      </c>
      <c r="Q175" s="570" t="s">
        <v>185</v>
      </c>
      <c r="R175" s="595"/>
      <c r="S175" s="665"/>
      <c r="T175" s="665"/>
      <c r="U175" s="665"/>
      <c r="V175" s="665"/>
    </row>
    <row r="176" spans="1:22" x14ac:dyDescent="0.2">
      <c r="A176" s="248" t="s">
        <v>258</v>
      </c>
      <c r="B176" s="249" t="s">
        <v>259</v>
      </c>
      <c r="C176" s="250">
        <f>[9]B!$C$1412</f>
        <v>0</v>
      </c>
      <c r="D176" s="401">
        <f>[9]B!H1412</f>
        <v>0</v>
      </c>
      <c r="E176" s="402">
        <f>[9]B!I1412</f>
        <v>0</v>
      </c>
      <c r="F176" s="402">
        <f>[9]B!J1412</f>
        <v>0</v>
      </c>
      <c r="G176" s="402">
        <f>[9]B!K1412</f>
        <v>0</v>
      </c>
      <c r="H176" s="402">
        <f>[9]B!L1412</f>
        <v>0</v>
      </c>
      <c r="I176" s="402">
        <f>[9]B!M1412</f>
        <v>0</v>
      </c>
      <c r="J176" s="402">
        <f>[9]B!N1412</f>
        <v>0</v>
      </c>
      <c r="K176" s="403"/>
      <c r="L176" s="402">
        <f>[9]B!AD1412</f>
        <v>0</v>
      </c>
      <c r="M176" s="402">
        <f>[9]B!AE1412</f>
        <v>0</v>
      </c>
      <c r="N176" s="402">
        <f>[9]B!AF1412</f>
        <v>0</v>
      </c>
      <c r="O176" s="402">
        <f>[9]B!AG1412</f>
        <v>0</v>
      </c>
      <c r="P176" s="402">
        <f>[9]B!AH1412</f>
        <v>0</v>
      </c>
      <c r="Q176" s="402">
        <f>[9]B!AI1412</f>
        <v>0</v>
      </c>
      <c r="R176" s="402">
        <f>[9]B!AJ1412</f>
        <v>0</v>
      </c>
      <c r="S176" s="17">
        <f>[9]B!$I$1412</f>
        <v>0</v>
      </c>
      <c r="T176" s="17">
        <f>[9]B!$L$1412</f>
        <v>0</v>
      </c>
      <c r="U176" s="253"/>
      <c r="V176" s="144">
        <f>[9]B!AL1412</f>
        <v>0</v>
      </c>
    </row>
    <row r="177" spans="1:22" x14ac:dyDescent="0.2">
      <c r="A177" s="254" t="s">
        <v>260</v>
      </c>
      <c r="B177" s="255" t="s">
        <v>261</v>
      </c>
      <c r="C177" s="401">
        <f>[9]B!C1547</f>
        <v>139</v>
      </c>
      <c r="D177" s="401">
        <f>[9]B!H1547</f>
        <v>130</v>
      </c>
      <c r="E177" s="404">
        <f>[9]B!I1547</f>
        <v>119</v>
      </c>
      <c r="F177" s="404">
        <f>[9]B!J1547</f>
        <v>11</v>
      </c>
      <c r="G177" s="404">
        <f>[9]B!K1547</f>
        <v>1</v>
      </c>
      <c r="H177" s="404">
        <f>[9]B!L1547</f>
        <v>6</v>
      </c>
      <c r="I177" s="404">
        <f>[9]B!M1547</f>
        <v>2</v>
      </c>
      <c r="J177" s="404">
        <f>[9]B!N1547</f>
        <v>0</v>
      </c>
      <c r="K177" s="404">
        <v>36</v>
      </c>
      <c r="L177" s="404">
        <f>[9]B!AD1547</f>
        <v>0</v>
      </c>
      <c r="M177" s="404">
        <f>[9]B!AE1547</f>
        <v>43</v>
      </c>
      <c r="N177" s="404">
        <f>[9]B!AF1547</f>
        <v>0</v>
      </c>
      <c r="O177" s="404">
        <f>[9]B!AG1547</f>
        <v>52</v>
      </c>
      <c r="P177" s="404">
        <f>[9]B!AH1547</f>
        <v>0</v>
      </c>
      <c r="Q177" s="404">
        <f>[9]B!AI1547</f>
        <v>0</v>
      </c>
      <c r="R177" s="404">
        <f>[9]B!AJ1547</f>
        <v>0</v>
      </c>
      <c r="S177" s="17">
        <f>[9]B!$I$1547</f>
        <v>119</v>
      </c>
      <c r="T177" s="17">
        <f>[9]B!$L$1547</f>
        <v>6</v>
      </c>
      <c r="U177" s="253"/>
      <c r="V177" s="144">
        <f>[9]B!$AL$1547</f>
        <v>65021220</v>
      </c>
    </row>
    <row r="178" spans="1:22" x14ac:dyDescent="0.2">
      <c r="A178" s="254" t="s">
        <v>193</v>
      </c>
      <c r="B178" s="255" t="s">
        <v>262</v>
      </c>
      <c r="C178" s="401">
        <f>[9]B!C1728</f>
        <v>66</v>
      </c>
      <c r="D178" s="401">
        <f>[9]B!H1728</f>
        <v>56</v>
      </c>
      <c r="E178" s="404">
        <f>[9]B!I1728</f>
        <v>32</v>
      </c>
      <c r="F178" s="404">
        <f>[9]B!J1728</f>
        <v>24</v>
      </c>
      <c r="G178" s="404">
        <f>[9]B!K1728</f>
        <v>0</v>
      </c>
      <c r="H178" s="404">
        <f>[9]B!L1728</f>
        <v>4</v>
      </c>
      <c r="I178" s="404">
        <f>[9]B!M1728</f>
        <v>6</v>
      </c>
      <c r="J178" s="404">
        <f>[9]B!N1728</f>
        <v>0</v>
      </c>
      <c r="K178" s="404">
        <v>27</v>
      </c>
      <c r="L178" s="404">
        <f>[9]B!AD1728</f>
        <v>0</v>
      </c>
      <c r="M178" s="404">
        <f>[9]B!AE1728</f>
        <v>0</v>
      </c>
      <c r="N178" s="404">
        <f>[9]B!AF1728</f>
        <v>0</v>
      </c>
      <c r="O178" s="404">
        <f>[9]B!AG1728</f>
        <v>0</v>
      </c>
      <c r="P178" s="404">
        <f>[9]B!AH1728</f>
        <v>0</v>
      </c>
      <c r="Q178" s="404">
        <f>[9]B!AI1728</f>
        <v>0</v>
      </c>
      <c r="R178" s="404">
        <f>[9]B!AJ1728</f>
        <v>0</v>
      </c>
      <c r="S178" s="17">
        <f>[9]B!$I$1728</f>
        <v>32</v>
      </c>
      <c r="T178" s="17">
        <f>[9]B!$L$1728</f>
        <v>4</v>
      </c>
      <c r="U178" s="253"/>
      <c r="V178" s="144">
        <f>[9]B!AL1728</f>
        <v>3570345</v>
      </c>
    </row>
    <row r="179" spans="1:22" x14ac:dyDescent="0.2">
      <c r="A179" s="254" t="s">
        <v>195</v>
      </c>
      <c r="B179" s="255" t="s">
        <v>263</v>
      </c>
      <c r="C179" s="401">
        <f>[9]B!C1792</f>
        <v>16</v>
      </c>
      <c r="D179" s="401">
        <f>[9]B!H1792</f>
        <v>12</v>
      </c>
      <c r="E179" s="404">
        <f>[9]B!I1792</f>
        <v>12</v>
      </c>
      <c r="F179" s="404">
        <f>[9]B!J1792</f>
        <v>0</v>
      </c>
      <c r="G179" s="404">
        <f>[9]B!K1792</f>
        <v>0</v>
      </c>
      <c r="H179" s="404">
        <f>[9]B!L1792</f>
        <v>4</v>
      </c>
      <c r="I179" s="404">
        <f>[9]B!M1792</f>
        <v>0</v>
      </c>
      <c r="J179" s="404">
        <f>[9]B!N1792</f>
        <v>0</v>
      </c>
      <c r="K179" s="404">
        <v>8</v>
      </c>
      <c r="L179" s="404">
        <f>[9]B!AD1792</f>
        <v>0</v>
      </c>
      <c r="M179" s="404">
        <f>[9]B!AE1792</f>
        <v>0</v>
      </c>
      <c r="N179" s="404">
        <f>[9]B!AF1792</f>
        <v>0</v>
      </c>
      <c r="O179" s="404">
        <f>[9]B!AG1792</f>
        <v>0</v>
      </c>
      <c r="P179" s="404">
        <f>[9]B!AH1792</f>
        <v>0</v>
      </c>
      <c r="Q179" s="404">
        <f>[9]B!AI1792</f>
        <v>0</v>
      </c>
      <c r="R179" s="404">
        <f>[9]B!AJ1792</f>
        <v>0</v>
      </c>
      <c r="S179" s="17">
        <f>[9]B!$I$1792</f>
        <v>12</v>
      </c>
      <c r="T179" s="17">
        <f>[9]B!$L$1792</f>
        <v>4</v>
      </c>
      <c r="U179" s="253"/>
      <c r="V179" s="144">
        <f>[9]B!AL1792</f>
        <v>2090925</v>
      </c>
    </row>
    <row r="180" spans="1:22" x14ac:dyDescent="0.2">
      <c r="A180" s="254" t="s">
        <v>197</v>
      </c>
      <c r="B180" s="255" t="s">
        <v>264</v>
      </c>
      <c r="C180" s="401">
        <f>[9]B!C1866</f>
        <v>57</v>
      </c>
      <c r="D180" s="401">
        <f>[9]B!H1866</f>
        <v>41</v>
      </c>
      <c r="E180" s="404">
        <f>[9]B!I1866</f>
        <v>39</v>
      </c>
      <c r="F180" s="404">
        <f>[9]B!J1866</f>
        <v>2</v>
      </c>
      <c r="G180" s="404">
        <f>[9]B!K1866</f>
        <v>0</v>
      </c>
      <c r="H180" s="404">
        <f>[9]B!L1866</f>
        <v>14</v>
      </c>
      <c r="I180" s="404">
        <f>[9]B!M1866</f>
        <v>2</v>
      </c>
      <c r="J180" s="404">
        <f>[9]B!N1866</f>
        <v>0</v>
      </c>
      <c r="K180" s="404">
        <v>33</v>
      </c>
      <c r="L180" s="404">
        <f>[9]B!AD1866</f>
        <v>0</v>
      </c>
      <c r="M180" s="404">
        <f>[9]B!AE1866</f>
        <v>0</v>
      </c>
      <c r="N180" s="404">
        <f>[9]B!AF1866</f>
        <v>0</v>
      </c>
      <c r="O180" s="404">
        <f>[9]B!AG1866</f>
        <v>0</v>
      </c>
      <c r="P180" s="404">
        <f>[9]B!AH1866</f>
        <v>0</v>
      </c>
      <c r="Q180" s="404">
        <f>[9]B!AI1866</f>
        <v>0</v>
      </c>
      <c r="R180" s="404">
        <f>[9]B!AJ1866</f>
        <v>0</v>
      </c>
      <c r="S180" s="17">
        <f>[9]B!$I$1866</f>
        <v>39</v>
      </c>
      <c r="T180" s="17">
        <f>[9]B!$L$1866</f>
        <v>14</v>
      </c>
      <c r="U180" s="253"/>
      <c r="V180" s="144">
        <f>[9]B!AL1866</f>
        <v>3922005</v>
      </c>
    </row>
    <row r="181" spans="1:22" x14ac:dyDescent="0.2">
      <c r="A181" s="254" t="s">
        <v>265</v>
      </c>
      <c r="B181" s="255" t="s">
        <v>266</v>
      </c>
      <c r="C181" s="401">
        <f>[9]B!C1909</f>
        <v>60</v>
      </c>
      <c r="D181" s="401">
        <f>[9]B!H1909</f>
        <v>50</v>
      </c>
      <c r="E181" s="404">
        <f>[9]B!I1909</f>
        <v>46</v>
      </c>
      <c r="F181" s="404">
        <f>[9]B!J1909</f>
        <v>4</v>
      </c>
      <c r="G181" s="404">
        <f>[9]B!K1909</f>
        <v>0</v>
      </c>
      <c r="H181" s="404">
        <f>[9]B!L1909</f>
        <v>9</v>
      </c>
      <c r="I181" s="404">
        <f>[9]B!M1909</f>
        <v>1</v>
      </c>
      <c r="J181" s="404">
        <f>[9]B!N1909</f>
        <v>0</v>
      </c>
      <c r="K181" s="404">
        <v>60</v>
      </c>
      <c r="L181" s="404">
        <f>[9]B!AD1909</f>
        <v>0</v>
      </c>
      <c r="M181" s="404">
        <f>[9]B!AE1909</f>
        <v>0</v>
      </c>
      <c r="N181" s="404">
        <f>[9]B!AF1909</f>
        <v>0</v>
      </c>
      <c r="O181" s="404">
        <f>[9]B!AG1909</f>
        <v>0</v>
      </c>
      <c r="P181" s="404">
        <f>[9]B!AH1909</f>
        <v>0</v>
      </c>
      <c r="Q181" s="404">
        <f>[9]B!AI1909</f>
        <v>0</v>
      </c>
      <c r="R181" s="404">
        <f>[9]B!AJ1909</f>
        <v>0</v>
      </c>
      <c r="S181" s="17">
        <f>[9]B!$I$1909</f>
        <v>46</v>
      </c>
      <c r="T181" s="17">
        <f>[9]B!$L$1909</f>
        <v>9</v>
      </c>
      <c r="U181" s="253"/>
      <c r="V181" s="144">
        <f>[9]B!AL1909</f>
        <v>2683310</v>
      </c>
    </row>
    <row r="182" spans="1:22" x14ac:dyDescent="0.2">
      <c r="A182" s="254" t="s">
        <v>204</v>
      </c>
      <c r="B182" s="255" t="s">
        <v>267</v>
      </c>
      <c r="C182" s="405">
        <f>[9]B!C2068</f>
        <v>19</v>
      </c>
      <c r="D182" s="405">
        <f>[9]B!H2068</f>
        <v>16</v>
      </c>
      <c r="E182" s="404">
        <f>[9]B!I2068</f>
        <v>15</v>
      </c>
      <c r="F182" s="404">
        <f>[9]B!J2068</f>
        <v>1</v>
      </c>
      <c r="G182" s="404">
        <f>[9]B!K2068</f>
        <v>0</v>
      </c>
      <c r="H182" s="404">
        <f>[9]B!L2068</f>
        <v>2</v>
      </c>
      <c r="I182" s="404">
        <f>[9]B!M2068</f>
        <v>1</v>
      </c>
      <c r="J182" s="404">
        <f>[9]B!N2068</f>
        <v>0</v>
      </c>
      <c r="K182" s="404">
        <v>3</v>
      </c>
      <c r="L182" s="404">
        <f>[9]B!AD2068</f>
        <v>0</v>
      </c>
      <c r="M182" s="404">
        <f>[9]B!AE2068</f>
        <v>0</v>
      </c>
      <c r="N182" s="404">
        <f>[9]B!AF2068</f>
        <v>0</v>
      </c>
      <c r="O182" s="404">
        <f>[9]B!AG2068</f>
        <v>0</v>
      </c>
      <c r="P182" s="404">
        <f>[9]B!AH2068</f>
        <v>0</v>
      </c>
      <c r="Q182" s="404">
        <f>[9]B!AI2068</f>
        <v>0</v>
      </c>
      <c r="R182" s="404">
        <f>[9]B!AJ2068</f>
        <v>0</v>
      </c>
      <c r="S182" s="17">
        <f>[9]B!$I$2068</f>
        <v>15</v>
      </c>
      <c r="T182" s="17">
        <f>[9]B!$L$2068</f>
        <v>2</v>
      </c>
      <c r="U182" s="253"/>
      <c r="V182" s="144">
        <f>[9]B!AL2068</f>
        <v>21824100</v>
      </c>
    </row>
    <row r="183" spans="1:22" x14ac:dyDescent="0.2">
      <c r="A183" s="254" t="s">
        <v>268</v>
      </c>
      <c r="B183" s="255" t="s">
        <v>269</v>
      </c>
      <c r="C183" s="405">
        <f>[9]B!C2170</f>
        <v>9</v>
      </c>
      <c r="D183" s="405">
        <f>[9]B!H2170</f>
        <v>5</v>
      </c>
      <c r="E183" s="404">
        <f>[9]B!I2170</f>
        <v>5</v>
      </c>
      <c r="F183" s="404">
        <f>[9]B!J2170</f>
        <v>0</v>
      </c>
      <c r="G183" s="404">
        <f>[9]B!K2170</f>
        <v>0</v>
      </c>
      <c r="H183" s="404">
        <f>[9]B!L2170</f>
        <v>4</v>
      </c>
      <c r="I183" s="404">
        <f>[9]B!M2170</f>
        <v>0</v>
      </c>
      <c r="J183" s="404">
        <f>[9]B!N2170</f>
        <v>0</v>
      </c>
      <c r="K183" s="404">
        <v>3</v>
      </c>
      <c r="L183" s="404">
        <f>[9]B!AD2170</f>
        <v>0</v>
      </c>
      <c r="M183" s="404">
        <f>[9]B!AE2170</f>
        <v>0</v>
      </c>
      <c r="N183" s="404">
        <f>[9]B!AF2170</f>
        <v>0</v>
      </c>
      <c r="O183" s="404">
        <f>[9]B!AG2170</f>
        <v>0</v>
      </c>
      <c r="P183" s="404">
        <f>[9]B!AH2170</f>
        <v>0</v>
      </c>
      <c r="Q183" s="404">
        <f>[9]B!AI2170</f>
        <v>0</v>
      </c>
      <c r="R183" s="404">
        <f>[9]B!AJ2170</f>
        <v>0</v>
      </c>
      <c r="S183" s="17">
        <f>[9]B!$I$2170</f>
        <v>5</v>
      </c>
      <c r="T183" s="17">
        <f>[9]B!$L$2170</f>
        <v>4</v>
      </c>
      <c r="U183" s="253"/>
      <c r="V183" s="144">
        <f>[9]B!AL2170</f>
        <v>3035345</v>
      </c>
    </row>
    <row r="184" spans="1:22" x14ac:dyDescent="0.2">
      <c r="A184" s="254" t="s">
        <v>270</v>
      </c>
      <c r="B184" s="255" t="s">
        <v>271</v>
      </c>
      <c r="C184" s="405">
        <f>[9]B!C2398</f>
        <v>252</v>
      </c>
      <c r="D184" s="405">
        <f>[9]B!H2398</f>
        <v>196</v>
      </c>
      <c r="E184" s="404">
        <f>[9]B!I2398</f>
        <v>157</v>
      </c>
      <c r="F184" s="404">
        <f>[9]B!J2398</f>
        <v>39</v>
      </c>
      <c r="G184" s="404">
        <f>[9]B!K2398</f>
        <v>4</v>
      </c>
      <c r="H184" s="404">
        <f>[9]B!L2398</f>
        <v>46</v>
      </c>
      <c r="I184" s="404">
        <f>[9]B!M2398</f>
        <v>5</v>
      </c>
      <c r="J184" s="404">
        <f>[9]B!N2398</f>
        <v>1</v>
      </c>
      <c r="K184" s="406"/>
      <c r="L184" s="404">
        <f>[9]B!AD2398</f>
        <v>0</v>
      </c>
      <c r="M184" s="404">
        <f>[9]B!AE2398</f>
        <v>0</v>
      </c>
      <c r="N184" s="404">
        <f>[9]B!AF2398</f>
        <v>0</v>
      </c>
      <c r="O184" s="404">
        <f>[9]B!AG2398</f>
        <v>0</v>
      </c>
      <c r="P184" s="404">
        <f>[9]B!AH2398</f>
        <v>0</v>
      </c>
      <c r="Q184" s="404">
        <f>[9]B!AI2398</f>
        <v>0</v>
      </c>
      <c r="R184" s="404">
        <f>[9]B!AJ2398</f>
        <v>0</v>
      </c>
      <c r="S184" s="17">
        <f>[9]B!$I$2398</f>
        <v>157</v>
      </c>
      <c r="T184" s="17">
        <f>[9]B!$L$2398</f>
        <v>46</v>
      </c>
      <c r="U184" s="253"/>
      <c r="V184" s="144">
        <f>[9]B!AL2398</f>
        <v>57968340</v>
      </c>
    </row>
    <row r="185" spans="1:22" x14ac:dyDescent="0.2">
      <c r="A185" s="254" t="s">
        <v>272</v>
      </c>
      <c r="B185" s="255" t="s">
        <v>273</v>
      </c>
      <c r="C185" s="401">
        <f>[9]B!C2438</f>
        <v>8</v>
      </c>
      <c r="D185" s="401">
        <f>[9]B!H2438</f>
        <v>6</v>
      </c>
      <c r="E185" s="404">
        <f>[9]B!I2438</f>
        <v>2</v>
      </c>
      <c r="F185" s="404">
        <f>[9]B!J2438</f>
        <v>4</v>
      </c>
      <c r="G185" s="404">
        <f>[9]B!K2438</f>
        <v>1</v>
      </c>
      <c r="H185" s="404">
        <f>[9]B!L2438</f>
        <v>1</v>
      </c>
      <c r="I185" s="404">
        <f>[9]B!M2438</f>
        <v>0</v>
      </c>
      <c r="J185" s="404">
        <f>[9]B!N2438</f>
        <v>0</v>
      </c>
      <c r="K185" s="404">
        <v>2</v>
      </c>
      <c r="L185" s="404">
        <f>[9]B!AD2438</f>
        <v>0</v>
      </c>
      <c r="M185" s="404">
        <f>[9]B!AE2438</f>
        <v>0</v>
      </c>
      <c r="N185" s="404">
        <f>[9]B!AF2438</f>
        <v>0</v>
      </c>
      <c r="O185" s="404">
        <f>[9]B!AG2438</f>
        <v>3</v>
      </c>
      <c r="P185" s="404">
        <f>[9]B!AH2438</f>
        <v>0</v>
      </c>
      <c r="Q185" s="404">
        <f>[9]B!AI2438</f>
        <v>0</v>
      </c>
      <c r="R185" s="404">
        <f>[9]B!AJ2438</f>
        <v>0</v>
      </c>
      <c r="S185" s="17">
        <f>[9]B!$I$2438</f>
        <v>2</v>
      </c>
      <c r="T185" s="17">
        <f>[9]B!$L$2438</f>
        <v>1</v>
      </c>
      <c r="U185" s="253"/>
      <c r="V185" s="144">
        <f>[9]B!AL2438</f>
        <v>243780</v>
      </c>
    </row>
    <row r="186" spans="1:22" x14ac:dyDescent="0.2">
      <c r="A186" s="254" t="s">
        <v>274</v>
      </c>
      <c r="B186" s="255" t="s">
        <v>275</v>
      </c>
      <c r="C186" s="401">
        <f>[9]B!C2561</f>
        <v>60</v>
      </c>
      <c r="D186" s="401">
        <f>[9]B!H2561</f>
        <v>53</v>
      </c>
      <c r="E186" s="404">
        <f>[9]B!I2561</f>
        <v>36</v>
      </c>
      <c r="F186" s="404">
        <f>[9]B!J2561</f>
        <v>17</v>
      </c>
      <c r="G186" s="404">
        <f>[9]B!K2561</f>
        <v>1</v>
      </c>
      <c r="H186" s="404">
        <f>[9]B!L2561</f>
        <v>5</v>
      </c>
      <c r="I186" s="404">
        <f>[9]B!M2561</f>
        <v>1</v>
      </c>
      <c r="J186" s="404">
        <f>[9]B!N2561</f>
        <v>0</v>
      </c>
      <c r="K186" s="402">
        <v>0</v>
      </c>
      <c r="L186" s="404">
        <f>[9]B!AD2561</f>
        <v>0</v>
      </c>
      <c r="M186" s="404">
        <f>[9]B!AE2561</f>
        <v>0</v>
      </c>
      <c r="N186" s="404">
        <f>[9]B!AF2561</f>
        <v>0</v>
      </c>
      <c r="O186" s="404">
        <f>[9]B!AG2561</f>
        <v>0</v>
      </c>
      <c r="P186" s="404">
        <f>[9]B!AH2561</f>
        <v>0</v>
      </c>
      <c r="Q186" s="404">
        <f>[9]B!AI2561</f>
        <v>0</v>
      </c>
      <c r="R186" s="404">
        <f>[9]B!AJ2561</f>
        <v>0</v>
      </c>
      <c r="S186" s="17">
        <f>[9]B!$I$2561</f>
        <v>36</v>
      </c>
      <c r="T186" s="17">
        <f>[9]B!$L$2561</f>
        <v>5</v>
      </c>
      <c r="U186" s="253"/>
      <c r="V186" s="144">
        <f>[9]B!AL2561</f>
        <v>7170430</v>
      </c>
    </row>
    <row r="187" spans="1:22" x14ac:dyDescent="0.2">
      <c r="A187" s="254" t="s">
        <v>276</v>
      </c>
      <c r="B187" s="255" t="s">
        <v>277</v>
      </c>
      <c r="C187" s="401">
        <f>[9]B!C2600</f>
        <v>20</v>
      </c>
      <c r="D187" s="401">
        <f>[9]B!H2600</f>
        <v>19</v>
      </c>
      <c r="E187" s="404">
        <f>[9]B!I2600</f>
        <v>17</v>
      </c>
      <c r="F187" s="404">
        <f>[9]B!J2600</f>
        <v>2</v>
      </c>
      <c r="G187" s="404">
        <f>[9]B!K2600</f>
        <v>0</v>
      </c>
      <c r="H187" s="404">
        <f>[9]B!L2600</f>
        <v>0</v>
      </c>
      <c r="I187" s="404">
        <f>[9]B!M2600</f>
        <v>1</v>
      </c>
      <c r="J187" s="404">
        <f>[9]B!N2600</f>
        <v>0</v>
      </c>
      <c r="K187" s="402">
        <v>3</v>
      </c>
      <c r="L187" s="404">
        <f>[9]B!AD2600</f>
        <v>0</v>
      </c>
      <c r="M187" s="404">
        <f>[9]B!AE2600</f>
        <v>0</v>
      </c>
      <c r="N187" s="404">
        <f>[9]B!AF2600</f>
        <v>0</v>
      </c>
      <c r="O187" s="404">
        <f>[9]B!AG2600</f>
        <v>0</v>
      </c>
      <c r="P187" s="404">
        <f>[9]B!AH2600</f>
        <v>0</v>
      </c>
      <c r="Q187" s="404">
        <f>[9]B!AI2600</f>
        <v>0</v>
      </c>
      <c r="R187" s="404">
        <f>[9]B!AJ2600</f>
        <v>0</v>
      </c>
      <c r="S187" s="17">
        <f>[9]B!$I$2600</f>
        <v>17</v>
      </c>
      <c r="T187" s="17">
        <f>[9]B!$L$2600</f>
        <v>0</v>
      </c>
      <c r="U187" s="253"/>
      <c r="V187" s="144">
        <f>[9]B!AL2600</f>
        <v>3372550</v>
      </c>
    </row>
    <row r="188" spans="1:22" x14ac:dyDescent="0.2">
      <c r="A188" s="254" t="s">
        <v>278</v>
      </c>
      <c r="B188" s="255" t="s">
        <v>279</v>
      </c>
      <c r="C188" s="401">
        <f>[9]B!C2640</f>
        <v>76</v>
      </c>
      <c r="D188" s="401">
        <f>[9]B!H2640</f>
        <v>70</v>
      </c>
      <c r="E188" s="404">
        <f>[9]B!I2640</f>
        <v>54</v>
      </c>
      <c r="F188" s="404">
        <f>[9]B!J2640</f>
        <v>16</v>
      </c>
      <c r="G188" s="404">
        <f>[9]B!K2640</f>
        <v>1</v>
      </c>
      <c r="H188" s="404">
        <f>[9]B!L2640</f>
        <v>3</v>
      </c>
      <c r="I188" s="404">
        <f>[9]B!M2640</f>
        <v>2</v>
      </c>
      <c r="J188" s="404">
        <f>[9]B!N2640</f>
        <v>0</v>
      </c>
      <c r="K188" s="402">
        <v>1</v>
      </c>
      <c r="L188" s="404">
        <f>[9]B!AD2640</f>
        <v>0</v>
      </c>
      <c r="M188" s="404">
        <f>[9]B!AE2640</f>
        <v>0</v>
      </c>
      <c r="N188" s="404">
        <f>[9]B!AF2640</f>
        <v>0</v>
      </c>
      <c r="O188" s="404">
        <f>[9]B!AG2640</f>
        <v>0</v>
      </c>
      <c r="P188" s="404">
        <f>[9]B!AH2640</f>
        <v>0</v>
      </c>
      <c r="Q188" s="404">
        <f>[9]B!AI2640</f>
        <v>0</v>
      </c>
      <c r="R188" s="404">
        <f>[9]B!AJ2640</f>
        <v>0</v>
      </c>
      <c r="S188" s="17">
        <f>[9]B!$I$2640</f>
        <v>54</v>
      </c>
      <c r="T188" s="17">
        <f>[9]B!$L$2640</f>
        <v>3</v>
      </c>
      <c r="U188" s="253"/>
      <c r="V188" s="144">
        <f>[9]B!AL2640</f>
        <v>11266170</v>
      </c>
    </row>
    <row r="189" spans="1:22" x14ac:dyDescent="0.2">
      <c r="A189" s="257" t="s">
        <v>280</v>
      </c>
      <c r="B189" s="255" t="s">
        <v>281</v>
      </c>
      <c r="C189" s="401">
        <f>SUM(C190:C192)</f>
        <v>89</v>
      </c>
      <c r="D189" s="401">
        <f t="shared" ref="D189:Q189" si="6">SUM(D190:D192)</f>
        <v>88</v>
      </c>
      <c r="E189" s="401">
        <f>SUM(E190:E192)</f>
        <v>23</v>
      </c>
      <c r="F189" s="401">
        <f>SUM(F190:F192)</f>
        <v>65</v>
      </c>
      <c r="G189" s="401">
        <f t="shared" si="6"/>
        <v>1</v>
      </c>
      <c r="H189" s="401">
        <f t="shared" si="6"/>
        <v>0</v>
      </c>
      <c r="I189" s="401">
        <f t="shared" si="6"/>
        <v>0</v>
      </c>
      <c r="J189" s="401">
        <f t="shared" si="6"/>
        <v>0</v>
      </c>
      <c r="K189" s="406"/>
      <c r="L189" s="401">
        <f t="shared" si="6"/>
        <v>0</v>
      </c>
      <c r="M189" s="401">
        <f t="shared" si="6"/>
        <v>0</v>
      </c>
      <c r="N189" s="401">
        <f t="shared" si="6"/>
        <v>0</v>
      </c>
      <c r="O189" s="401">
        <f t="shared" si="6"/>
        <v>0</v>
      </c>
      <c r="P189" s="401">
        <f t="shared" si="6"/>
        <v>0</v>
      </c>
      <c r="Q189" s="401">
        <f t="shared" si="6"/>
        <v>0</v>
      </c>
      <c r="R189" s="401">
        <f>SUM(R190:R192)</f>
        <v>0</v>
      </c>
      <c r="S189" s="401">
        <f>SUM(S190:S192)</f>
        <v>46</v>
      </c>
      <c r="T189" s="401">
        <f>SUM(T190:T192)</f>
        <v>0</v>
      </c>
      <c r="U189" s="253"/>
      <c r="V189" s="401">
        <f>SUM(V190:V192)</f>
        <v>3780280</v>
      </c>
    </row>
    <row r="190" spans="1:22" x14ac:dyDescent="0.2">
      <c r="A190" s="258"/>
      <c r="B190" s="259" t="s">
        <v>282</v>
      </c>
      <c r="C190" s="402">
        <f>[9]B!C2646</f>
        <v>89</v>
      </c>
      <c r="D190" s="402">
        <f>[9]B!H2646</f>
        <v>88</v>
      </c>
      <c r="E190" s="402">
        <f>[9]B!I2646</f>
        <v>23</v>
      </c>
      <c r="F190" s="402">
        <f>[9]B!J2646</f>
        <v>65</v>
      </c>
      <c r="G190" s="402">
        <f>[9]B!K2646</f>
        <v>1</v>
      </c>
      <c r="H190" s="402">
        <f>[9]B!L2646</f>
        <v>0</v>
      </c>
      <c r="I190" s="402">
        <f>[9]B!M2646</f>
        <v>0</v>
      </c>
      <c r="J190" s="402">
        <f>[9]B!N2646</f>
        <v>0</v>
      </c>
      <c r="K190" s="406"/>
      <c r="L190" s="402">
        <f>[9]B!AD2646</f>
        <v>0</v>
      </c>
      <c r="M190" s="402">
        <f>[9]B!AE2646</f>
        <v>0</v>
      </c>
      <c r="N190" s="402">
        <f>[9]B!AF2646</f>
        <v>0</v>
      </c>
      <c r="O190" s="402">
        <f>[9]B!AG2646</f>
        <v>0</v>
      </c>
      <c r="P190" s="402">
        <f>[9]B!AH2646</f>
        <v>0</v>
      </c>
      <c r="Q190" s="402">
        <f>[9]B!AI2646</f>
        <v>0</v>
      </c>
      <c r="R190" s="402">
        <f>[9]B!AJ2646</f>
        <v>0</v>
      </c>
      <c r="S190" s="17">
        <f>[9]B!$I$2646</f>
        <v>23</v>
      </c>
      <c r="T190" s="17">
        <f>[9]B!$L$2646</f>
        <v>0</v>
      </c>
      <c r="U190" s="260"/>
      <c r="V190" s="144">
        <f>[9]B!AL2646</f>
        <v>3780280</v>
      </c>
    </row>
    <row r="191" spans="1:22" x14ac:dyDescent="0.2">
      <c r="A191" s="258"/>
      <c r="B191" s="259" t="s">
        <v>283</v>
      </c>
      <c r="C191" s="402">
        <f>[9]B!C2647</f>
        <v>0</v>
      </c>
      <c r="D191" s="402">
        <f>[9]B!H2647</f>
        <v>0</v>
      </c>
      <c r="E191" s="402">
        <f>[9]B!I2647</f>
        <v>0</v>
      </c>
      <c r="F191" s="402">
        <f>[9]B!J2647</f>
        <v>0</v>
      </c>
      <c r="G191" s="402">
        <f>[9]B!K2647</f>
        <v>0</v>
      </c>
      <c r="H191" s="402">
        <f>[9]B!L2647</f>
        <v>0</v>
      </c>
      <c r="I191" s="402">
        <f>[9]B!M2647</f>
        <v>0</v>
      </c>
      <c r="J191" s="402">
        <f>[9]B!N2647</f>
        <v>0</v>
      </c>
      <c r="K191" s="406"/>
      <c r="L191" s="402">
        <f>[9]B!AD2647</f>
        <v>0</v>
      </c>
      <c r="M191" s="402">
        <f>[9]B!AE2647</f>
        <v>0</v>
      </c>
      <c r="N191" s="402">
        <f>[9]B!AF2647</f>
        <v>0</v>
      </c>
      <c r="O191" s="402">
        <f>[9]B!AG2647</f>
        <v>0</v>
      </c>
      <c r="P191" s="402">
        <f>[9]B!AH2647</f>
        <v>0</v>
      </c>
      <c r="Q191" s="402">
        <f>[9]B!AI2647</f>
        <v>0</v>
      </c>
      <c r="R191" s="402">
        <f>[9]B!AJ2647</f>
        <v>0</v>
      </c>
      <c r="S191" s="17">
        <f>[9]B!$I$2646</f>
        <v>23</v>
      </c>
      <c r="T191" s="17">
        <f>[9]B!$L$2646</f>
        <v>0</v>
      </c>
      <c r="U191" s="260"/>
      <c r="V191" s="144">
        <f>[9]B!AL2647</f>
        <v>0</v>
      </c>
    </row>
    <row r="192" spans="1:22" x14ac:dyDescent="0.2">
      <c r="A192" s="258"/>
      <c r="B192" s="259" t="s">
        <v>284</v>
      </c>
      <c r="C192" s="402">
        <f>SUM([9]B!C2648:C2652)</f>
        <v>0</v>
      </c>
      <c r="D192" s="402">
        <f>SUM([9]B!H2648:H2652)</f>
        <v>0</v>
      </c>
      <c r="E192" s="402">
        <f>SUM([9]B!I2648:I2652)</f>
        <v>0</v>
      </c>
      <c r="F192" s="402">
        <f>SUM([9]B!J2648:J2652)</f>
        <v>0</v>
      </c>
      <c r="G192" s="402">
        <f>SUM([9]B!K2648:K2652)</f>
        <v>0</v>
      </c>
      <c r="H192" s="402">
        <f>SUM([9]B!L2648:L2652)</f>
        <v>0</v>
      </c>
      <c r="I192" s="402">
        <f>SUM([9]B!M2648:M2652)</f>
        <v>0</v>
      </c>
      <c r="J192" s="402">
        <f>SUM([9]B!N2648:N2652)</f>
        <v>0</v>
      </c>
      <c r="K192" s="406"/>
      <c r="L192" s="402">
        <f>SUM([9]B!AD2648:AD2652)</f>
        <v>0</v>
      </c>
      <c r="M192" s="402">
        <f>SUM([9]B!AE2648:AE2652)</f>
        <v>0</v>
      </c>
      <c r="N192" s="402">
        <f>SUM([9]B!AF2648:AF2652)</f>
        <v>0</v>
      </c>
      <c r="O192" s="402">
        <f>SUM([9]B!AG2648:AG2652)</f>
        <v>0</v>
      </c>
      <c r="P192" s="402">
        <f>SUM([9]B!AH2648:AH2652)</f>
        <v>0</v>
      </c>
      <c r="Q192" s="402">
        <f>SUM([9]B!AI2648:AI2652)</f>
        <v>0</v>
      </c>
      <c r="R192" s="402">
        <f>SUM([9]B!AJ2648:AJ2652)</f>
        <v>0</v>
      </c>
      <c r="S192" s="402">
        <f>SUM([9]B!I2648:I2652)</f>
        <v>0</v>
      </c>
      <c r="T192" s="402">
        <f>SUM([9]B!L2648:L2652)</f>
        <v>0</v>
      </c>
      <c r="U192" s="260"/>
      <c r="V192" s="402">
        <f>SUM([9]B!AL2648:AL2652)</f>
        <v>0</v>
      </c>
    </row>
    <row r="193" spans="1:28" x14ac:dyDescent="0.2">
      <c r="A193" s="254" t="s">
        <v>285</v>
      </c>
      <c r="B193" s="255" t="s">
        <v>286</v>
      </c>
      <c r="C193" s="401">
        <f>+[9]B!C2889</f>
        <v>111</v>
      </c>
      <c r="D193" s="401">
        <f>+[9]B!H2889</f>
        <v>96</v>
      </c>
      <c r="E193" s="407">
        <f>+[9]B!I2889</f>
        <v>81</v>
      </c>
      <c r="F193" s="407">
        <f>+[9]B!J2889</f>
        <v>15</v>
      </c>
      <c r="G193" s="407">
        <f>+[9]B!K2889</f>
        <v>2</v>
      </c>
      <c r="H193" s="407">
        <f>+[9]B!L2889</f>
        <v>13</v>
      </c>
      <c r="I193" s="407">
        <f>+[9]B!M2889</f>
        <v>0</v>
      </c>
      <c r="J193" s="407">
        <f>+[9]B!N2889</f>
        <v>0</v>
      </c>
      <c r="K193" s="402">
        <v>12</v>
      </c>
      <c r="L193" s="404">
        <f>+[9]B!AD2889</f>
        <v>0</v>
      </c>
      <c r="M193" s="404">
        <f>+[9]B!AE2889</f>
        <v>1</v>
      </c>
      <c r="N193" s="404">
        <f>+[9]B!AF2889</f>
        <v>0</v>
      </c>
      <c r="O193" s="404">
        <f>+[9]B!AG2889</f>
        <v>0</v>
      </c>
      <c r="P193" s="404">
        <f>+[9]B!AH2889</f>
        <v>0</v>
      </c>
      <c r="Q193" s="404">
        <f>+[9]B!AI2889</f>
        <v>0</v>
      </c>
      <c r="R193" s="404">
        <f>+[9]B!AJ2889</f>
        <v>0</v>
      </c>
      <c r="S193" s="17">
        <f>[9]B!$I$2889</f>
        <v>81</v>
      </c>
      <c r="T193" s="17">
        <f>[9]B!$L$2889</f>
        <v>13</v>
      </c>
      <c r="U193" s="260"/>
      <c r="V193" s="145">
        <f>[9]B!$AL$2889</f>
        <v>33410370</v>
      </c>
    </row>
    <row r="194" spans="1:28" x14ac:dyDescent="0.2">
      <c r="A194" s="254" t="s">
        <v>287</v>
      </c>
      <c r="B194" s="255" t="s">
        <v>288</v>
      </c>
      <c r="C194" s="405">
        <f>+[9]B!C3105</f>
        <v>103</v>
      </c>
      <c r="D194" s="405">
        <f>+[9]B!H3105</f>
        <v>54</v>
      </c>
      <c r="E194" s="404">
        <f>+[9]B!I3105</f>
        <v>54</v>
      </c>
      <c r="F194" s="404">
        <f>+[9]B!J3105</f>
        <v>0</v>
      </c>
      <c r="G194" s="404">
        <f>+[9]B!K3105</f>
        <v>0</v>
      </c>
      <c r="H194" s="404">
        <f>+[9]B!L3105</f>
        <v>49</v>
      </c>
      <c r="I194" s="404">
        <f>+[9]B!M3105</f>
        <v>0</v>
      </c>
      <c r="J194" s="404">
        <f>+[9]B!N3105</f>
        <v>0</v>
      </c>
      <c r="K194" s="404">
        <v>99</v>
      </c>
      <c r="L194" s="404">
        <f>+[9]B!AD3094</f>
        <v>0</v>
      </c>
      <c r="M194" s="404">
        <f>+[9]B!AE3094</f>
        <v>0</v>
      </c>
      <c r="N194" s="404">
        <f>+[9]B!AF3094</f>
        <v>0</v>
      </c>
      <c r="O194" s="404">
        <f>+[9]B!AG3094</f>
        <v>0</v>
      </c>
      <c r="P194" s="404">
        <f>+[9]B!AH3094</f>
        <v>0</v>
      </c>
      <c r="Q194" s="404">
        <f>+[9]B!AI3094</f>
        <v>0</v>
      </c>
      <c r="R194" s="404">
        <f>+[9]B!AJ3094</f>
        <v>0</v>
      </c>
      <c r="S194" s="404">
        <f>+[9]B!I3094</f>
        <v>50</v>
      </c>
      <c r="T194" s="404">
        <f>+[9]B!L3094</f>
        <v>49</v>
      </c>
      <c r="U194" s="260"/>
      <c r="V194" s="404">
        <f>+[9]B!AL3094</f>
        <v>1657940</v>
      </c>
    </row>
    <row r="195" spans="1:28" x14ac:dyDescent="0.2">
      <c r="A195" s="261" t="s">
        <v>287</v>
      </c>
      <c r="B195" s="262" t="s">
        <v>289</v>
      </c>
      <c r="C195" s="408">
        <f>+[9]B!C2894</f>
        <v>14</v>
      </c>
      <c r="D195" s="401">
        <f>+[9]B!H2894</f>
        <v>7</v>
      </c>
      <c r="E195" s="402">
        <f>+[9]B!I2894</f>
        <v>7</v>
      </c>
      <c r="F195" s="402">
        <f>+[9]B!J2894</f>
        <v>0</v>
      </c>
      <c r="G195" s="402">
        <f>+[9]B!K2894</f>
        <v>0</v>
      </c>
      <c r="H195" s="402">
        <f>+[9]B!L2894</f>
        <v>7</v>
      </c>
      <c r="I195" s="402">
        <f>+[9]B!M2894</f>
        <v>0</v>
      </c>
      <c r="J195" s="402">
        <f>+[9]B!N2894</f>
        <v>0</v>
      </c>
      <c r="K195" s="409"/>
      <c r="L195" s="410">
        <f>+[9]B!AD2894</f>
        <v>0</v>
      </c>
      <c r="M195" s="410">
        <f>+[9]B!AE2894</f>
        <v>0</v>
      </c>
      <c r="N195" s="410">
        <f>+[9]B!AF2894</f>
        <v>0</v>
      </c>
      <c r="O195" s="410">
        <f>+[9]B!AG2894</f>
        <v>0</v>
      </c>
      <c r="P195" s="410">
        <f>+[9]B!AH2894</f>
        <v>0</v>
      </c>
      <c r="Q195" s="410">
        <f>+[9]B!AI2894</f>
        <v>0</v>
      </c>
      <c r="R195" s="410">
        <f>+[9]B!AJ2894</f>
        <v>0</v>
      </c>
      <c r="S195" s="253"/>
      <c r="T195" s="253"/>
      <c r="U195" s="57">
        <f>+[9]B!C2894</f>
        <v>14</v>
      </c>
      <c r="V195" s="264">
        <f>+[9]B!AL2894*0.75</f>
        <v>545415</v>
      </c>
    </row>
    <row r="196" spans="1:28" s="3" customFormat="1" x14ac:dyDescent="0.2">
      <c r="A196" s="637" t="s">
        <v>290</v>
      </c>
      <c r="B196" s="637"/>
      <c r="C196" s="411">
        <f t="shared" ref="C196:J196" si="7">SUM(C176:C189)+C193+C194+C195</f>
        <v>1099</v>
      </c>
      <c r="D196" s="411">
        <f t="shared" si="7"/>
        <v>899</v>
      </c>
      <c r="E196" s="411">
        <f t="shared" si="7"/>
        <v>699</v>
      </c>
      <c r="F196" s="411">
        <f t="shared" si="7"/>
        <v>200</v>
      </c>
      <c r="G196" s="411">
        <f t="shared" si="7"/>
        <v>11</v>
      </c>
      <c r="H196" s="411">
        <f t="shared" si="7"/>
        <v>167</v>
      </c>
      <c r="I196" s="411">
        <f t="shared" si="7"/>
        <v>21</v>
      </c>
      <c r="J196" s="411">
        <f t="shared" si="7"/>
        <v>1</v>
      </c>
      <c r="K196" s="411">
        <f t="shared" ref="K196" si="8">SUM(K176:K195)</f>
        <v>287</v>
      </c>
      <c r="L196" s="411">
        <f t="shared" ref="L196:R196" si="9">SUM(L176:L189)+L193+L194+L195</f>
        <v>0</v>
      </c>
      <c r="M196" s="411">
        <f t="shared" si="9"/>
        <v>44</v>
      </c>
      <c r="N196" s="411">
        <f t="shared" si="9"/>
        <v>0</v>
      </c>
      <c r="O196" s="411">
        <f t="shared" si="9"/>
        <v>55</v>
      </c>
      <c r="P196" s="411">
        <f t="shared" si="9"/>
        <v>0</v>
      </c>
      <c r="Q196" s="411">
        <f t="shared" si="9"/>
        <v>0</v>
      </c>
      <c r="R196" s="411">
        <f t="shared" si="9"/>
        <v>0</v>
      </c>
      <c r="S196" s="411">
        <f>SUM(S176:S189)+S193+S194</f>
        <v>711</v>
      </c>
      <c r="T196" s="411">
        <f>SUM(T176:T189)+T193+T194</f>
        <v>160</v>
      </c>
      <c r="U196" s="411">
        <f>SUM(U195)</f>
        <v>14</v>
      </c>
      <c r="V196" s="411">
        <f>SUM(V176:V189)+V193+V194+V195</f>
        <v>221562525</v>
      </c>
    </row>
    <row r="197" spans="1:28" ht="14.25" customHeight="1" x14ac:dyDescent="0.2">
      <c r="A197" s="668" t="s">
        <v>291</v>
      </c>
      <c r="B197" s="668"/>
      <c r="C197" s="668"/>
      <c r="D197" s="668"/>
      <c r="E197" s="668"/>
      <c r="F197" s="668"/>
    </row>
    <row r="198" spans="1:28" ht="51" x14ac:dyDescent="0.2">
      <c r="A198" s="575" t="s">
        <v>292</v>
      </c>
      <c r="B198" s="650"/>
      <c r="C198" s="581" t="s">
        <v>157</v>
      </c>
      <c r="D198" s="581" t="s">
        <v>293</v>
      </c>
      <c r="E198" s="621" t="s">
        <v>294</v>
      </c>
      <c r="F198" s="621" t="s">
        <v>295</v>
      </c>
      <c r="G198" s="565" t="s">
        <v>296</v>
      </c>
      <c r="H198" s="565" t="s">
        <v>297</v>
      </c>
      <c r="I198" s="565" t="s">
        <v>298</v>
      </c>
      <c r="J198" s="570" t="s">
        <v>298</v>
      </c>
    </row>
    <row r="199" spans="1:28" ht="25.5" x14ac:dyDescent="0.2">
      <c r="A199" s="579"/>
      <c r="B199" s="652"/>
      <c r="C199" s="583"/>
      <c r="D199" s="583"/>
      <c r="E199" s="623"/>
      <c r="F199" s="623"/>
      <c r="G199" s="412" t="s">
        <v>294</v>
      </c>
      <c r="H199" s="412" t="s">
        <v>295</v>
      </c>
      <c r="I199" s="412" t="s">
        <v>294</v>
      </c>
      <c r="J199" s="413" t="s">
        <v>295</v>
      </c>
      <c r="S199" s="3"/>
      <c r="T199" s="3"/>
      <c r="U199" s="3"/>
      <c r="V199" s="3"/>
    </row>
    <row r="200" spans="1:28" x14ac:dyDescent="0.2">
      <c r="A200" s="640" t="s">
        <v>299</v>
      </c>
      <c r="B200" s="664"/>
      <c r="C200" s="269">
        <f>SUM(E200:F200)</f>
        <v>364</v>
      </c>
      <c r="D200" s="414">
        <v>207</v>
      </c>
      <c r="E200" s="415">
        <f>SUM([9]B!P1412,[9]B!P1547,[9]B!P1728,[9]B!P1792,[9]B!P1866,[9]B!P1909,[9]B!P2057,[9]B!P2067,[9]B!P2167,[9]B!P2169,[9]B!P2392,[9]B!P2397,[9]B!P2438,[9]B!P2561,[9]B!P2600,[9]B!P2640,[9]B!P2655,[9]B!P2882,[9]B!P2894,[9]B!P3094)</f>
        <v>54</v>
      </c>
      <c r="F200" s="416">
        <f>SUM([9]B!Q1412,[9]B!Q1547,[9]B!Q1728,[9]B!Q1792,[9]B!Q1866,[9]B!Q1909,[9]B!Q2057,[9]B!Q2067,[9]B!Q2167,[9]B!Q2169,[9]B!Q2392,[9]B!Q2397,[9]B!Q2438,[9]B!Q2561,[9]B!Q2600,[9]B!Q2640,[9]B!Q2655,[9]B!Q2882,[9]B!Q2894,[9]B!Q3094)</f>
        <v>310</v>
      </c>
      <c r="G200" s="414"/>
      <c r="H200" s="417"/>
      <c r="I200" s="417"/>
      <c r="J200" s="418"/>
      <c r="K200" s="270" t="str">
        <f>AA200</f>
        <v/>
      </c>
      <c r="AA200" s="271" t="str">
        <f>IF(C200&lt;D200,"Beneficiarios MAI no puede ser mayor al TOTAL","")</f>
        <v/>
      </c>
      <c r="AB200" s="271">
        <f>IF(C200&lt;D200,1,0)</f>
        <v>0</v>
      </c>
    </row>
    <row r="201" spans="1:28" x14ac:dyDescent="0.2">
      <c r="A201" s="689" t="s">
        <v>300</v>
      </c>
      <c r="B201" s="690"/>
      <c r="C201" s="272">
        <f>SUM(E201:F201)</f>
        <v>245</v>
      </c>
      <c r="D201" s="419">
        <v>214</v>
      </c>
      <c r="E201" s="420">
        <f>SUM([9]B!S1412,[9]B!S1547,[9]B!S1728,[9]B!S1792,[9]B!S1866,[9]B!S1909,[9]B!S2057,[9]B!S2067,[9]B!S2167,[9]B!S2169,[9]B!S2392,[9]B!S2397,[9]B!S2438,[9]B!S2561,[9]B!S2600,[9]B!S2640,[9]B!S2655,[9]B!S2882,[9]B!S2894,[9]B!S3094)</f>
        <v>28</v>
      </c>
      <c r="F201" s="421">
        <f>SUM([9]B!T1412,[9]B!T1547,[9]B!T1728,[9]B!T1792,[9]B!T1866,[9]B!T1909,[9]B!T2057,[9]B!T2067,[9]B!T2167,[9]B!T2169,[9]B!T2392,[9]B!T2397,[9]B!T2438,[9]B!T2561,[9]B!T2600,[9]B!T2640,[9]B!T2655,[9]B!T2882,[9]B!T2894,[9]B!T3094)</f>
        <v>217</v>
      </c>
      <c r="G201" s="419"/>
      <c r="H201" s="422"/>
      <c r="I201" s="422"/>
      <c r="J201" s="422"/>
      <c r="K201" s="270" t="str">
        <f>AA201</f>
        <v/>
      </c>
      <c r="S201" s="3"/>
      <c r="T201" s="3"/>
      <c r="V201" s="3"/>
      <c r="AA201" s="271" t="str">
        <f>IF(C201&lt;D201,"Beneficiarios MAI no puede ser mayor al TOTAL","")</f>
        <v/>
      </c>
      <c r="AB201" s="271">
        <f>IF(C201&lt;D201,1,0)</f>
        <v>0</v>
      </c>
    </row>
    <row r="202" spans="1:28" x14ac:dyDescent="0.2">
      <c r="A202" s="691" t="s">
        <v>301</v>
      </c>
      <c r="B202" s="273" t="s">
        <v>302</v>
      </c>
      <c r="C202" s="274">
        <f>SUM(E202:F202)</f>
        <v>203</v>
      </c>
      <c r="D202" s="423">
        <v>177</v>
      </c>
      <c r="E202" s="424">
        <f>SUM([9]B!Y1412,[9]B!Y1547,[9]B!Y1728,[9]B!Y1792,[9]B!Y1866,[9]B!Y1909,[9]B!Y2057,[9]B!Y2067,[9]B!Y2167,[9]B!Y2169,[9]B!Y2392,[9]B!Y2397,[9]B!Y2438,[9]B!Y2561,[9]B!Y2600,[9]B!Y2640,[9]B!Y2655,[9]B!Y2882,[9]B!Y2894,[9]B!Y3094)</f>
        <v>7</v>
      </c>
      <c r="F202" s="424">
        <f>SUM([9]B!Z1412,[9]B!Z1547,[9]B!Z1728,[9]B!Z1792,[9]B!Z1866,[9]B!Z1909,[9]B!Z2057,[9]B!Z2067,[9]B!Z2167,[9]B!Z2169,[9]B!Z2392,[9]B!Z2397,[9]B!Z2438,[9]B!Z2561,[9]B!Z2600,[9]B!Z2640,[9]B!Z2655,[9]B!Z2882,[9]B!Z2894,[9]B!Z3094)</f>
        <v>196</v>
      </c>
      <c r="G202" s="414"/>
      <c r="H202" s="417"/>
      <c r="I202" s="417"/>
      <c r="J202" s="417"/>
      <c r="K202" s="270" t="str">
        <f>AA202</f>
        <v/>
      </c>
      <c r="AA202" s="271" t="str">
        <f>IF(C202&lt;D202,"Beneficiarios MAI no puede ser mayor al TOTAL","")</f>
        <v/>
      </c>
      <c r="AB202" s="271">
        <f>IF(C202&lt;D202,1,0)</f>
        <v>0</v>
      </c>
    </row>
    <row r="203" spans="1:28" x14ac:dyDescent="0.2">
      <c r="A203" s="692"/>
      <c r="B203" s="275" t="s">
        <v>303</v>
      </c>
      <c r="C203" s="272">
        <f>SUM(E203:F203)</f>
        <v>0</v>
      </c>
      <c r="D203" s="425"/>
      <c r="E203" s="426">
        <f>SUM([9]B!V1412,[9]B!V1547,[9]B!V1728,[9]B!V1792,[9]B!V1866,[9]B!V1909,[9]B!V2057,[9]B!V2067,[9]B!V2167,[9]B!V2169,[9]B!V2392,[9]B!V2397,[9]B!V2438,[9]B!V2561,[9]B!V2600,[9]B!V2640,[9]B!V2655,[9]B!V2882,[9]B!V2894,[9]B!V3094)</f>
        <v>0</v>
      </c>
      <c r="F203" s="426">
        <f>SUM([9]B!W1412,[9]B!W1547,[9]B!W1728,[9]B!W1792,[9]B!W1866,[9]B!W1909,[9]B!W2057,[9]B!W2067,[9]B!W2167,[9]B!W2169,[9]B!W2392,[9]B!W2397,[9]B!W2438,[9]B!W2561,[9]B!W2600,[9]B!W2640,[9]B!W2655,[9]B!W2882,[9]B!W2894,[9]B!W3094)</f>
        <v>0</v>
      </c>
      <c r="G203" s="425"/>
      <c r="H203" s="427"/>
      <c r="I203" s="427"/>
      <c r="J203" s="427"/>
      <c r="K203" s="270" t="str">
        <f>AA203</f>
        <v/>
      </c>
      <c r="AA203" s="271" t="str">
        <f>IF(C203&lt;D203,"Beneficiarios MAI no puede ser mayor al TOTAL","")</f>
        <v/>
      </c>
      <c r="AB203" s="271">
        <f>IF(C203&lt;D203,1,0)</f>
        <v>0</v>
      </c>
    </row>
    <row r="204" spans="1:28" ht="14.25" customHeight="1" x14ac:dyDescent="0.2">
      <c r="A204" s="668" t="s">
        <v>304</v>
      </c>
      <c r="B204" s="668"/>
      <c r="C204" s="559"/>
      <c r="D204" s="559"/>
      <c r="E204" s="2"/>
      <c r="F204" s="2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</row>
    <row r="205" spans="1:28" ht="14.25" customHeight="1" x14ac:dyDescent="0.2">
      <c r="A205" s="693" t="s">
        <v>305</v>
      </c>
      <c r="B205" s="694"/>
      <c r="C205" s="581" t="s">
        <v>5</v>
      </c>
      <c r="D205" s="599" t="s">
        <v>6</v>
      </c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105"/>
    </row>
    <row r="206" spans="1:28" x14ac:dyDescent="0.2">
      <c r="A206" s="695"/>
      <c r="B206" s="696"/>
      <c r="C206" s="583"/>
      <c r="D206" s="600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105"/>
    </row>
    <row r="207" spans="1:28" x14ac:dyDescent="0.2">
      <c r="A207" s="679" t="s">
        <v>306</v>
      </c>
      <c r="B207" s="680"/>
      <c r="C207" s="277">
        <f>[9]B!C2886</f>
        <v>6</v>
      </c>
      <c r="D207" s="278">
        <f>[9]B!I2886</f>
        <v>6</v>
      </c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105"/>
      <c r="U207" s="105"/>
    </row>
    <row r="208" spans="1:28" x14ac:dyDescent="0.2">
      <c r="A208" s="681" t="s">
        <v>307</v>
      </c>
      <c r="B208" s="681"/>
      <c r="C208" s="279">
        <f>SUM([9]B!C2885+[9]B!C2887)</f>
        <v>5</v>
      </c>
      <c r="D208" s="280">
        <f>[9]B!I2885+[9]B!I2887</f>
        <v>5</v>
      </c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105"/>
    </row>
    <row r="209" spans="1:22" ht="14.25" customHeight="1" x14ac:dyDescent="0.2">
      <c r="A209" s="682" t="s">
        <v>308</v>
      </c>
      <c r="B209" s="682"/>
      <c r="C209" s="558"/>
      <c r="D209" s="428"/>
      <c r="E209" s="428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105"/>
      <c r="S209" s="383"/>
      <c r="T209" s="383"/>
    </row>
    <row r="210" spans="1:22" ht="14.25" customHeight="1" x14ac:dyDescent="0.2">
      <c r="A210" s="683" t="s">
        <v>226</v>
      </c>
      <c r="B210" s="684"/>
      <c r="C210" s="581" t="s">
        <v>157</v>
      </c>
      <c r="D210" s="613" t="s">
        <v>227</v>
      </c>
      <c r="E210" s="614"/>
      <c r="F210" s="614"/>
      <c r="G210" s="614"/>
      <c r="H210" s="615" t="s">
        <v>169</v>
      </c>
      <c r="I210" s="616"/>
      <c r="J210" s="617"/>
      <c r="K210" s="697" t="s">
        <v>170</v>
      </c>
      <c r="L210" s="633"/>
      <c r="M210" s="633"/>
      <c r="N210" s="621" t="s">
        <v>171</v>
      </c>
      <c r="O210" s="750" t="s">
        <v>172</v>
      </c>
      <c r="P210" s="751"/>
      <c r="Q210" s="593" t="s">
        <v>173</v>
      </c>
    </row>
    <row r="211" spans="1:22" s="123" customFormat="1" ht="14.25" customHeight="1" x14ac:dyDescent="0.2">
      <c r="A211" s="685"/>
      <c r="B211" s="686"/>
      <c r="C211" s="582"/>
      <c r="D211" s="644" t="s">
        <v>175</v>
      </c>
      <c r="E211" s="639" t="s">
        <v>176</v>
      </c>
      <c r="F211" s="639"/>
      <c r="G211" s="603" t="s">
        <v>236</v>
      </c>
      <c r="H211" s="605" t="s">
        <v>178</v>
      </c>
      <c r="I211" s="607" t="s">
        <v>179</v>
      </c>
      <c r="J211" s="609" t="s">
        <v>180</v>
      </c>
      <c r="K211" s="611" t="s">
        <v>309</v>
      </c>
      <c r="L211" s="612" t="s">
        <v>182</v>
      </c>
      <c r="M211" s="626" t="s">
        <v>183</v>
      </c>
      <c r="N211" s="622"/>
      <c r="O211" s="752" t="s">
        <v>184</v>
      </c>
      <c r="P211" s="753" t="s">
        <v>185</v>
      </c>
      <c r="Q211" s="594"/>
      <c r="S211" s="5"/>
      <c r="T211" s="5"/>
      <c r="U211" s="5"/>
      <c r="V211" s="5"/>
    </row>
    <row r="212" spans="1:22" s="123" customFormat="1" x14ac:dyDescent="0.2">
      <c r="A212" s="687"/>
      <c r="B212" s="688"/>
      <c r="C212" s="583"/>
      <c r="D212" s="645"/>
      <c r="E212" s="492" t="s">
        <v>186</v>
      </c>
      <c r="F212" s="456" t="s">
        <v>187</v>
      </c>
      <c r="G212" s="604"/>
      <c r="H212" s="606"/>
      <c r="I212" s="608"/>
      <c r="J212" s="610"/>
      <c r="K212" s="611"/>
      <c r="L212" s="612"/>
      <c r="M212" s="626"/>
      <c r="N212" s="623"/>
      <c r="O212" s="752"/>
      <c r="P212" s="753"/>
      <c r="Q212" s="595"/>
      <c r="S212" s="5"/>
      <c r="T212" s="5"/>
      <c r="U212" s="5"/>
      <c r="V212" s="5"/>
    </row>
    <row r="213" spans="1:22" x14ac:dyDescent="0.2">
      <c r="A213" s="698" t="s">
        <v>310</v>
      </c>
      <c r="B213" s="699"/>
      <c r="C213" s="283">
        <f>+[9]B!C1330</f>
        <v>44</v>
      </c>
      <c r="D213" s="284">
        <f>+[9]B!D1330</f>
        <v>44</v>
      </c>
      <c r="E213" s="284">
        <f>+[9]B!E1330</f>
        <v>44</v>
      </c>
      <c r="F213" s="284">
        <f>+[9]B!F1330</f>
        <v>0</v>
      </c>
      <c r="G213" s="284">
        <f>+[9]B!G1330</f>
        <v>0</v>
      </c>
      <c r="H213" s="284">
        <f>+[9]B!AA1330</f>
        <v>12</v>
      </c>
      <c r="I213" s="284">
        <f>+[9]B!AB1330</f>
        <v>32</v>
      </c>
      <c r="J213" s="284">
        <f>+[9]B!AC1330</f>
        <v>0</v>
      </c>
      <c r="K213" s="284">
        <f>+[9]B!AD1330</f>
        <v>0</v>
      </c>
      <c r="L213" s="284">
        <f>+[9]B!AE1330</f>
        <v>0</v>
      </c>
      <c r="M213" s="284">
        <f>+[9]B!AF1330</f>
        <v>0</v>
      </c>
      <c r="N213" s="284">
        <f>+[9]B!AG1330</f>
        <v>0</v>
      </c>
      <c r="O213" s="284">
        <f>+[9]B!AH1330</f>
        <v>0</v>
      </c>
      <c r="P213" s="284">
        <f>+[9]B!AI1330</f>
        <v>45</v>
      </c>
      <c r="Q213" s="284">
        <f>+[9]B!AJ1330</f>
        <v>0</v>
      </c>
      <c r="U213" s="123"/>
      <c r="V213" s="123"/>
    </row>
    <row r="214" spans="1:22" x14ac:dyDescent="0.2">
      <c r="A214" s="700" t="s">
        <v>311</v>
      </c>
      <c r="B214" s="701"/>
      <c r="C214" s="285">
        <f>+[9]B!C1461</f>
        <v>528</v>
      </c>
      <c r="D214" s="286">
        <f>+[9]B!D1461</f>
        <v>524</v>
      </c>
      <c r="E214" s="286">
        <f>+[9]B!E1461</f>
        <v>524</v>
      </c>
      <c r="F214" s="286">
        <f>+[9]B!F1461</f>
        <v>0</v>
      </c>
      <c r="G214" s="286">
        <f>+[9]B!G1461</f>
        <v>4</v>
      </c>
      <c r="H214" s="429">
        <f>+[9]B!AA1461</f>
        <v>19</v>
      </c>
      <c r="I214" s="429">
        <f>+[9]B!AB1461</f>
        <v>509</v>
      </c>
      <c r="J214" s="429">
        <f>+[9]B!AC1461</f>
        <v>0</v>
      </c>
      <c r="K214" s="429">
        <f>+[9]B!AD1461</f>
        <v>0</v>
      </c>
      <c r="L214" s="429">
        <f>+[9]B!AE1461</f>
        <v>0</v>
      </c>
      <c r="M214" s="429">
        <f>+[9]B!AF1461</f>
        <v>0</v>
      </c>
      <c r="N214" s="429">
        <f>+[9]B!AG1461</f>
        <v>0</v>
      </c>
      <c r="O214" s="429">
        <f>+[9]B!AH1461</f>
        <v>0</v>
      </c>
      <c r="P214" s="429">
        <f>+[9]B!AI1461</f>
        <v>0</v>
      </c>
      <c r="Q214" s="430">
        <f>+[9]B!AJ1461</f>
        <v>0</v>
      </c>
    </row>
    <row r="215" spans="1:22" x14ac:dyDescent="0.2">
      <c r="A215" s="700" t="s">
        <v>312</v>
      </c>
      <c r="B215" s="701"/>
      <c r="C215" s="285">
        <f>+[9]B!C1618</f>
        <v>1544</v>
      </c>
      <c r="D215" s="286">
        <f>+[9]B!D1618</f>
        <v>1542</v>
      </c>
      <c r="E215" s="286">
        <f>+[9]B!E1618</f>
        <v>1542</v>
      </c>
      <c r="F215" s="286">
        <f>+[9]B!F1618</f>
        <v>0</v>
      </c>
      <c r="G215" s="286">
        <f>+[9]B!G1618</f>
        <v>2</v>
      </c>
      <c r="H215" s="429">
        <f>+[9]B!AA1618</f>
        <v>1163</v>
      </c>
      <c r="I215" s="429">
        <f>+[9]B!AB1618</f>
        <v>379</v>
      </c>
      <c r="J215" s="429">
        <f>+[9]B!AC1618</f>
        <v>2</v>
      </c>
      <c r="K215" s="429">
        <f>+[9]B!AD1618</f>
        <v>0</v>
      </c>
      <c r="L215" s="429">
        <f>+[9]B!AE1618</f>
        <v>0</v>
      </c>
      <c r="M215" s="429">
        <f>+[9]B!AF1618</f>
        <v>0</v>
      </c>
      <c r="N215" s="429">
        <f>+[9]B!AG1618</f>
        <v>0</v>
      </c>
      <c r="O215" s="429">
        <f>+[9]B!AH1618</f>
        <v>0</v>
      </c>
      <c r="P215" s="429">
        <f>+[9]B!AI1618</f>
        <v>0</v>
      </c>
      <c r="Q215" s="430">
        <f>+[9]B!AJ1618</f>
        <v>0</v>
      </c>
    </row>
    <row r="216" spans="1:22" x14ac:dyDescent="0.2">
      <c r="A216" s="700" t="s">
        <v>313</v>
      </c>
      <c r="B216" s="701"/>
      <c r="C216" s="285">
        <f>[9]B!C1730</f>
        <v>3</v>
      </c>
      <c r="D216" s="286">
        <f>[9]B!D1730</f>
        <v>3</v>
      </c>
      <c r="E216" s="286">
        <f>[9]B!E1730</f>
        <v>3</v>
      </c>
      <c r="F216" s="286">
        <f>[9]B!F1730</f>
        <v>0</v>
      </c>
      <c r="G216" s="286">
        <f>[9]B!G1730</f>
        <v>0</v>
      </c>
      <c r="H216" s="429">
        <f>[9]B!AA1730</f>
        <v>0</v>
      </c>
      <c r="I216" s="429">
        <f>[9]B!AB1730</f>
        <v>3</v>
      </c>
      <c r="J216" s="429">
        <f>[9]B!AC1730</f>
        <v>0</v>
      </c>
      <c r="K216" s="429">
        <f>[9]B!AD1730</f>
        <v>0</v>
      </c>
      <c r="L216" s="429">
        <f>[9]B!AE1730</f>
        <v>0</v>
      </c>
      <c r="M216" s="429">
        <f>[9]B!AF1730</f>
        <v>0</v>
      </c>
      <c r="N216" s="429">
        <f>[9]B!AG1730</f>
        <v>0</v>
      </c>
      <c r="O216" s="429">
        <f>[9]B!AH1730</f>
        <v>0</v>
      </c>
      <c r="P216" s="429">
        <f>[9]B!AI1730</f>
        <v>0</v>
      </c>
      <c r="Q216" s="430">
        <f>[9]B!AJ1730</f>
        <v>0</v>
      </c>
    </row>
    <row r="217" spans="1:22" x14ac:dyDescent="0.2">
      <c r="A217" s="700" t="s">
        <v>314</v>
      </c>
      <c r="B217" s="701"/>
      <c r="C217" s="285">
        <f>[9]B!C1883</f>
        <v>6</v>
      </c>
      <c r="D217" s="286">
        <f>[9]B!D1883</f>
        <v>6</v>
      </c>
      <c r="E217" s="286">
        <f>[9]B!E1883</f>
        <v>6</v>
      </c>
      <c r="F217" s="286">
        <f>[9]B!F1883</f>
        <v>0</v>
      </c>
      <c r="G217" s="286">
        <f>[9]B!G1883</f>
        <v>0</v>
      </c>
      <c r="H217" s="429">
        <f>[9]B!AA1883</f>
        <v>0</v>
      </c>
      <c r="I217" s="429">
        <f>[9]B!AB1883</f>
        <v>6</v>
      </c>
      <c r="J217" s="429">
        <f>[9]B!AC1883</f>
        <v>0</v>
      </c>
      <c r="K217" s="429">
        <f>[9]B!AD1883</f>
        <v>0</v>
      </c>
      <c r="L217" s="429">
        <f>[9]B!AE1883</f>
        <v>0</v>
      </c>
      <c r="M217" s="429">
        <f>[9]B!AF1883</f>
        <v>0</v>
      </c>
      <c r="N217" s="429">
        <f>[9]B!AG1883</f>
        <v>0</v>
      </c>
      <c r="O217" s="429">
        <f>[9]B!AH1883</f>
        <v>0</v>
      </c>
      <c r="P217" s="429">
        <f>[9]B!AI1883</f>
        <v>0</v>
      </c>
      <c r="Q217" s="430">
        <f>[9]B!AJ1883</f>
        <v>0</v>
      </c>
    </row>
    <row r="218" spans="1:22" x14ac:dyDescent="0.2">
      <c r="A218" s="700" t="s">
        <v>315</v>
      </c>
      <c r="B218" s="701"/>
      <c r="C218" s="285">
        <f>+[9]B!C1983</f>
        <v>1230</v>
      </c>
      <c r="D218" s="286">
        <f>+[9]B!D1983</f>
        <v>1214</v>
      </c>
      <c r="E218" s="286">
        <f>+[9]B!E1983</f>
        <v>1208</v>
      </c>
      <c r="F218" s="286">
        <f>+[9]B!F1983</f>
        <v>6</v>
      </c>
      <c r="G218" s="286">
        <f>+[9]B!G1983</f>
        <v>16</v>
      </c>
      <c r="H218" s="429">
        <f>+[9]B!AA1983</f>
        <v>339</v>
      </c>
      <c r="I218" s="429">
        <f>+[9]B!AB1983</f>
        <v>558</v>
      </c>
      <c r="J218" s="429">
        <f>+[9]B!AC1983</f>
        <v>333</v>
      </c>
      <c r="K218" s="429">
        <f>+[9]B!AD1983</f>
        <v>0</v>
      </c>
      <c r="L218" s="429">
        <f>+[9]B!AE1983</f>
        <v>0</v>
      </c>
      <c r="M218" s="429">
        <f>+[9]B!AF1983</f>
        <v>0</v>
      </c>
      <c r="N218" s="429">
        <f>+[9]B!AG1983</f>
        <v>0</v>
      </c>
      <c r="O218" s="429">
        <f>+[9]B!AH1983</f>
        <v>0</v>
      </c>
      <c r="P218" s="429">
        <f>+[9]B!AI1983</f>
        <v>0</v>
      </c>
      <c r="Q218" s="430">
        <f>+[9]B!AJ1983</f>
        <v>0</v>
      </c>
    </row>
    <row r="219" spans="1:22" x14ac:dyDescent="0.2">
      <c r="A219" s="700" t="s">
        <v>316</v>
      </c>
      <c r="B219" s="701"/>
      <c r="C219" s="285">
        <f>+[9]B!C2212</f>
        <v>22872</v>
      </c>
      <c r="D219" s="286">
        <f>+[9]B!D2212</f>
        <v>22840</v>
      </c>
      <c r="E219" s="286">
        <f>+[9]B!E2212</f>
        <v>22420</v>
      </c>
      <c r="F219" s="286">
        <f>+[9]B!F2212</f>
        <v>420</v>
      </c>
      <c r="G219" s="286">
        <f>+[9]B!G2212</f>
        <v>32</v>
      </c>
      <c r="H219" s="429">
        <f>+[9]B!AA2212</f>
        <v>21819</v>
      </c>
      <c r="I219" s="429">
        <f>+[9]B!AB2212</f>
        <v>29</v>
      </c>
      <c r="J219" s="429">
        <f>+[9]B!AC2212</f>
        <v>1024</v>
      </c>
      <c r="K219" s="429">
        <f>+[9]B!AD2212</f>
        <v>0</v>
      </c>
      <c r="L219" s="429">
        <f>+[9]B!AE2212</f>
        <v>0</v>
      </c>
      <c r="M219" s="429">
        <f>+[9]B!AF2212</f>
        <v>0</v>
      </c>
      <c r="N219" s="429">
        <f>+[9]B!AG2212</f>
        <v>0</v>
      </c>
      <c r="O219" s="429">
        <f>+[9]B!AH2212</f>
        <v>0</v>
      </c>
      <c r="P219" s="429">
        <f>+[9]B!AI2212</f>
        <v>0</v>
      </c>
      <c r="Q219" s="430">
        <f>+[9]B!AJ2212</f>
        <v>0</v>
      </c>
    </row>
    <row r="220" spans="1:22" x14ac:dyDescent="0.2">
      <c r="A220" s="700" t="s">
        <v>317</v>
      </c>
      <c r="B220" s="701"/>
      <c r="C220" s="285">
        <f>+[9]B!C2282</f>
        <v>366</v>
      </c>
      <c r="D220" s="286">
        <f>+[9]B!D2282</f>
        <v>365</v>
      </c>
      <c r="E220" s="286">
        <f>+[9]B!E2282</f>
        <v>365</v>
      </c>
      <c r="F220" s="286">
        <f>+[9]B!F2282</f>
        <v>0</v>
      </c>
      <c r="G220" s="286">
        <f>+[9]B!G2282</f>
        <v>1</v>
      </c>
      <c r="H220" s="429">
        <f>+[9]B!AA2282</f>
        <v>196</v>
      </c>
      <c r="I220" s="429">
        <f>+[9]B!AB2282</f>
        <v>148</v>
      </c>
      <c r="J220" s="429">
        <f>+[9]B!AC2282</f>
        <v>22</v>
      </c>
      <c r="K220" s="429">
        <f>+[9]B!AD2282</f>
        <v>0</v>
      </c>
      <c r="L220" s="429">
        <f>+[9]B!AE2282</f>
        <v>0</v>
      </c>
      <c r="M220" s="429">
        <f>+[9]B!AF2282</f>
        <v>0</v>
      </c>
      <c r="N220" s="429">
        <f>+[9]B!AG2282</f>
        <v>0</v>
      </c>
      <c r="O220" s="429">
        <f>+[9]B!AH2282</f>
        <v>0</v>
      </c>
      <c r="P220" s="429">
        <f>+[9]B!AI2282</f>
        <v>24</v>
      </c>
      <c r="Q220" s="430">
        <f>+[9]B!AJ2282</f>
        <v>0</v>
      </c>
    </row>
    <row r="221" spans="1:22" x14ac:dyDescent="0.2">
      <c r="A221" s="700" t="s">
        <v>318</v>
      </c>
      <c r="B221" s="701"/>
      <c r="C221" s="285">
        <f>+[9]B!C2467</f>
        <v>488</v>
      </c>
      <c r="D221" s="286">
        <f>+[9]B!D2467</f>
        <v>480</v>
      </c>
      <c r="E221" s="286">
        <f>+[9]B!E2467</f>
        <v>403</v>
      </c>
      <c r="F221" s="286">
        <f>+[9]B!F2467</f>
        <v>77</v>
      </c>
      <c r="G221" s="286">
        <f>+[9]B!G2467</f>
        <v>8</v>
      </c>
      <c r="H221" s="429">
        <f>+[9]B!AA2467</f>
        <v>331</v>
      </c>
      <c r="I221" s="429">
        <f>+[9]B!AB2467</f>
        <v>10</v>
      </c>
      <c r="J221" s="429">
        <f>+[9]B!AC2467</f>
        <v>147</v>
      </c>
      <c r="K221" s="429">
        <f>+[9]B!AD2467</f>
        <v>0</v>
      </c>
      <c r="L221" s="429">
        <f>+[9]B!AE2467</f>
        <v>0</v>
      </c>
      <c r="M221" s="429">
        <f>+[9]B!AF2467</f>
        <v>0</v>
      </c>
      <c r="N221" s="429">
        <f>+[9]B!AG2467</f>
        <v>0</v>
      </c>
      <c r="O221" s="429">
        <f>+[9]B!AH2467</f>
        <v>0</v>
      </c>
      <c r="P221" s="429">
        <f>+[9]B!AI2467</f>
        <v>0</v>
      </c>
      <c r="Q221" s="430">
        <f>+[9]B!AJ2467</f>
        <v>0</v>
      </c>
    </row>
    <row r="222" spans="1:22" ht="14.25" customHeight="1" x14ac:dyDescent="0.2">
      <c r="A222" s="700" t="s">
        <v>319</v>
      </c>
      <c r="B222" s="701"/>
      <c r="C222" s="285">
        <f>SUM([9]B!C2642:C2644)+[9]B!C2593</f>
        <v>962</v>
      </c>
      <c r="D222" s="286">
        <f>+[9]B!D2593</f>
        <v>935</v>
      </c>
      <c r="E222" s="286">
        <f>+[9]B!E2593</f>
        <v>757</v>
      </c>
      <c r="F222" s="286">
        <f>+[9]B!F2593</f>
        <v>178</v>
      </c>
      <c r="G222" s="286">
        <f>+[9]B!G2593</f>
        <v>0</v>
      </c>
      <c r="H222" s="429">
        <f>+[9]B!AA2593</f>
        <v>804</v>
      </c>
      <c r="I222" s="429">
        <f>+[9]B!AB2593</f>
        <v>100</v>
      </c>
      <c r="J222" s="429">
        <f>+[9]B!AC2593</f>
        <v>31</v>
      </c>
      <c r="K222" s="429">
        <f>+[9]B!AD2593</f>
        <v>0</v>
      </c>
      <c r="L222" s="429">
        <f>+[9]B!AE2593</f>
        <v>0</v>
      </c>
      <c r="M222" s="429">
        <f>+[9]B!AF2593</f>
        <v>0</v>
      </c>
      <c r="N222" s="429">
        <f>+[9]B!AG2593</f>
        <v>0</v>
      </c>
      <c r="O222" s="429">
        <f>+[9]B!AH2593</f>
        <v>0</v>
      </c>
      <c r="P222" s="429">
        <f>+[9]B!AI2593</f>
        <v>0</v>
      </c>
      <c r="Q222" s="430">
        <f>+[9]B!AJ2593</f>
        <v>0</v>
      </c>
    </row>
    <row r="223" spans="1:22" x14ac:dyDescent="0.2">
      <c r="A223" s="700" t="s">
        <v>320</v>
      </c>
      <c r="B223" s="701"/>
      <c r="C223" s="285">
        <f>+[9]B!C2674</f>
        <v>418</v>
      </c>
      <c r="D223" s="286">
        <f>+[9]B!D2674</f>
        <v>413</v>
      </c>
      <c r="E223" s="286">
        <f>+[9]B!E2674</f>
        <v>413</v>
      </c>
      <c r="F223" s="286">
        <f>+[9]B!F2674</f>
        <v>0</v>
      </c>
      <c r="G223" s="286">
        <f>+[9]B!G2674</f>
        <v>5</v>
      </c>
      <c r="H223" s="429">
        <f>+[9]B!AA2674</f>
        <v>3</v>
      </c>
      <c r="I223" s="429">
        <f>+[9]B!AB2674</f>
        <v>372</v>
      </c>
      <c r="J223" s="429">
        <f>+[9]B!AC2674</f>
        <v>43</v>
      </c>
      <c r="K223" s="429">
        <f>+[9]B!AD2674</f>
        <v>0</v>
      </c>
      <c r="L223" s="429">
        <f>+[9]B!AE2674</f>
        <v>0</v>
      </c>
      <c r="M223" s="429">
        <f>+[9]B!AF2674</f>
        <v>0</v>
      </c>
      <c r="N223" s="429">
        <f>+[9]B!AG2674</f>
        <v>0</v>
      </c>
      <c r="O223" s="429">
        <f>+[9]B!AH2674</f>
        <v>0</v>
      </c>
      <c r="P223" s="429">
        <f>+[9]B!AI2674</f>
        <v>0</v>
      </c>
      <c r="Q223" s="430">
        <f>+[9]B!AJ2674</f>
        <v>0</v>
      </c>
    </row>
    <row r="224" spans="1:22" x14ac:dyDescent="0.2">
      <c r="A224" s="708" t="s">
        <v>321</v>
      </c>
      <c r="B224" s="709"/>
      <c r="C224" s="287">
        <f>+[9]B!C1178</f>
        <v>16433</v>
      </c>
      <c r="D224" s="288">
        <f>+[9]B!D1178</f>
        <v>16433</v>
      </c>
      <c r="E224" s="288">
        <f>+[9]B!E1178</f>
        <v>16433</v>
      </c>
      <c r="F224" s="288">
        <f>+[9]B!F1178</f>
        <v>0</v>
      </c>
      <c r="G224" s="288">
        <f>+[9]B!G1178</f>
        <v>0</v>
      </c>
      <c r="H224" s="420">
        <f>+[9]B!AA1178</f>
        <v>14076</v>
      </c>
      <c r="I224" s="420">
        <f>+[9]B!AB1178</f>
        <v>2357</v>
      </c>
      <c r="J224" s="420">
        <f>+[9]B!AC1178</f>
        <v>0</v>
      </c>
      <c r="K224" s="420">
        <f>+[9]B!AD1178</f>
        <v>0</v>
      </c>
      <c r="L224" s="420">
        <f>+[9]B!AE1178</f>
        <v>0</v>
      </c>
      <c r="M224" s="420">
        <f>+[9]B!AF1178</f>
        <v>0</v>
      </c>
      <c r="N224" s="420">
        <f>+[9]B!AG1178</f>
        <v>0</v>
      </c>
      <c r="O224" s="420">
        <f>+[9]B!AH1178</f>
        <v>0</v>
      </c>
      <c r="P224" s="420">
        <f>+[9]B!AI1178</f>
        <v>0</v>
      </c>
      <c r="Q224" s="421">
        <f>+[9]B!AJ1178</f>
        <v>0</v>
      </c>
    </row>
    <row r="225" spans="1:23" x14ac:dyDescent="0.2">
      <c r="A225" s="702" t="s">
        <v>322</v>
      </c>
      <c r="B225" s="703"/>
      <c r="C225" s="431">
        <f t="shared" ref="C225:P225" si="10">SUM(C213:C224)</f>
        <v>44894</v>
      </c>
      <c r="D225" s="431">
        <f>SUM(D213:D224)</f>
        <v>44799</v>
      </c>
      <c r="E225" s="431">
        <f t="shared" si="10"/>
        <v>44118</v>
      </c>
      <c r="F225" s="431">
        <f t="shared" si="10"/>
        <v>681</v>
      </c>
      <c r="G225" s="431">
        <f t="shared" si="10"/>
        <v>68</v>
      </c>
      <c r="H225" s="431">
        <f t="shared" si="10"/>
        <v>38762</v>
      </c>
      <c r="I225" s="431">
        <f t="shared" si="10"/>
        <v>4503</v>
      </c>
      <c r="J225" s="431">
        <f t="shared" si="10"/>
        <v>1602</v>
      </c>
      <c r="K225" s="431">
        <f t="shared" si="10"/>
        <v>0</v>
      </c>
      <c r="L225" s="431">
        <f t="shared" si="10"/>
        <v>0</v>
      </c>
      <c r="M225" s="431">
        <f t="shared" si="10"/>
        <v>0</v>
      </c>
      <c r="N225" s="431">
        <f t="shared" si="10"/>
        <v>0</v>
      </c>
      <c r="O225" s="431">
        <f t="shared" si="10"/>
        <v>0</v>
      </c>
      <c r="P225" s="431">
        <f t="shared" si="10"/>
        <v>69</v>
      </c>
      <c r="Q225" s="431">
        <f>SUM(Q213:Q224)</f>
        <v>0</v>
      </c>
    </row>
    <row r="226" spans="1:23" x14ac:dyDescent="0.2">
      <c r="A226" s="290" t="s">
        <v>323</v>
      </c>
      <c r="B226" s="564"/>
      <c r="E226" s="238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3"/>
      <c r="Q226" s="293"/>
      <c r="R226" s="293"/>
    </row>
    <row r="227" spans="1:23" ht="38.25" x14ac:dyDescent="0.2">
      <c r="A227" s="704" t="s">
        <v>324</v>
      </c>
      <c r="B227" s="705"/>
      <c r="C227" s="548" t="s">
        <v>157</v>
      </c>
      <c r="D227" s="560" t="s">
        <v>6</v>
      </c>
      <c r="E227" s="563" t="s">
        <v>7</v>
      </c>
      <c r="F227" s="292"/>
      <c r="G227" s="292"/>
      <c r="H227" s="292"/>
      <c r="I227" s="292"/>
      <c r="J227" s="292"/>
      <c r="K227" s="292"/>
      <c r="L227" s="292"/>
      <c r="M227" s="293"/>
      <c r="N227" s="293"/>
      <c r="O227" s="293"/>
    </row>
    <row r="228" spans="1:23" x14ac:dyDescent="0.2">
      <c r="A228" s="706" t="s">
        <v>325</v>
      </c>
      <c r="B228" s="707"/>
      <c r="C228" s="432">
        <f>[9]B!C1273</f>
        <v>26</v>
      </c>
      <c r="D228" s="493">
        <f>[9]B!E1273</f>
        <v>26</v>
      </c>
      <c r="E228" s="494"/>
      <c r="F228" s="292"/>
      <c r="G228" s="292"/>
      <c r="H228" s="292"/>
      <c r="I228" s="292"/>
      <c r="J228" s="292"/>
      <c r="K228" s="292"/>
      <c r="L228" s="292"/>
      <c r="M228" s="293"/>
      <c r="N228" s="293"/>
      <c r="O228" s="293"/>
    </row>
    <row r="229" spans="1:23" x14ac:dyDescent="0.2">
      <c r="A229" s="706" t="s">
        <v>326</v>
      </c>
      <c r="B229" s="707"/>
      <c r="C229" s="432">
        <f>[9]B!C2964</f>
        <v>34</v>
      </c>
      <c r="D229" s="493">
        <f>[9]B!E2964</f>
        <v>30</v>
      </c>
      <c r="E229" s="45">
        <f>[9]B!AL2964</f>
        <v>1069500</v>
      </c>
      <c r="F229" s="292"/>
      <c r="G229" s="292"/>
      <c r="H229" s="292"/>
      <c r="I229" s="292"/>
      <c r="J229" s="292"/>
      <c r="K229" s="292"/>
      <c r="L229" s="292"/>
      <c r="M229" s="293"/>
      <c r="N229" s="293"/>
      <c r="O229" s="293"/>
    </row>
    <row r="230" spans="1:23" x14ac:dyDescent="0.2">
      <c r="A230" s="706" t="s">
        <v>327</v>
      </c>
      <c r="B230" s="707"/>
      <c r="C230" s="432">
        <f>[9]B!C2970</f>
        <v>932</v>
      </c>
      <c r="D230" s="493">
        <f>[9]B!E2970</f>
        <v>713</v>
      </c>
      <c r="E230" s="495"/>
      <c r="F230" s="292"/>
      <c r="G230" s="292"/>
      <c r="H230" s="292"/>
      <c r="I230" s="292"/>
      <c r="J230" s="292"/>
      <c r="K230" s="292"/>
      <c r="L230" s="292"/>
      <c r="M230" s="293"/>
      <c r="N230" s="293"/>
      <c r="O230" s="293"/>
    </row>
    <row r="231" spans="1:23" x14ac:dyDescent="0.2">
      <c r="A231" s="706" t="s">
        <v>328</v>
      </c>
      <c r="B231" s="707"/>
      <c r="C231" s="432">
        <f>[9]B!C152</f>
        <v>2710</v>
      </c>
      <c r="D231" s="493">
        <f>[9]B!E152</f>
        <v>2700</v>
      </c>
      <c r="E231" s="496">
        <f>[9]B!AL152</f>
        <v>2295000</v>
      </c>
      <c r="F231" s="292"/>
      <c r="G231" s="292"/>
      <c r="H231" s="292"/>
      <c r="I231" s="292"/>
      <c r="J231" s="292"/>
      <c r="K231" s="292"/>
      <c r="L231" s="292"/>
      <c r="M231" s="293"/>
      <c r="N231" s="293"/>
      <c r="O231" s="293"/>
      <c r="S231" s="292"/>
    </row>
    <row r="232" spans="1:23" x14ac:dyDescent="0.2">
      <c r="A232" s="706" t="s">
        <v>329</v>
      </c>
      <c r="B232" s="707"/>
      <c r="C232" s="432">
        <f>[9]B!C158</f>
        <v>0</v>
      </c>
      <c r="D232" s="493">
        <f>[9]B!E158</f>
        <v>0</v>
      </c>
      <c r="E232" s="495"/>
      <c r="F232" s="292"/>
      <c r="G232" s="292"/>
      <c r="H232" s="292"/>
      <c r="I232" s="292"/>
      <c r="J232" s="292"/>
      <c r="K232" s="292"/>
      <c r="L232" s="292"/>
      <c r="M232" s="293"/>
      <c r="N232" s="293"/>
      <c r="O232" s="293"/>
    </row>
    <row r="233" spans="1:23" x14ac:dyDescent="0.2">
      <c r="A233" s="552" t="s">
        <v>330</v>
      </c>
      <c r="B233" s="553"/>
      <c r="C233" s="432">
        <f>[9]B!C156</f>
        <v>685</v>
      </c>
      <c r="D233" s="493">
        <f>[9]B!E156</f>
        <v>685</v>
      </c>
      <c r="E233" s="495"/>
      <c r="F233" s="292"/>
      <c r="G233" s="292"/>
      <c r="H233" s="292"/>
      <c r="I233" s="292"/>
      <c r="J233" s="292"/>
      <c r="K233" s="292"/>
      <c r="L233" s="292"/>
      <c r="M233" s="293"/>
      <c r="N233" s="293"/>
      <c r="O233" s="293"/>
    </row>
    <row r="234" spans="1:23" x14ac:dyDescent="0.2">
      <c r="A234" s="552" t="s">
        <v>331</v>
      </c>
      <c r="B234" s="553"/>
      <c r="C234" s="432">
        <f>[9]B!C157</f>
        <v>21</v>
      </c>
      <c r="D234" s="493">
        <f>[9]B!E157</f>
        <v>18</v>
      </c>
      <c r="E234" s="495"/>
      <c r="F234" s="292"/>
      <c r="G234" s="292"/>
      <c r="H234" s="292"/>
      <c r="I234" s="292"/>
      <c r="J234" s="292"/>
      <c r="K234" s="292"/>
      <c r="L234" s="292"/>
      <c r="M234" s="293"/>
      <c r="N234" s="293"/>
      <c r="O234" s="293"/>
    </row>
    <row r="235" spans="1:23" x14ac:dyDescent="0.2">
      <c r="A235" s="706" t="s">
        <v>332</v>
      </c>
      <c r="B235" s="707"/>
      <c r="C235" s="432">
        <f>[9]B!C2960</f>
        <v>53</v>
      </c>
      <c r="D235" s="493">
        <f>[9]B!E2960</f>
        <v>53</v>
      </c>
      <c r="E235" s="117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</row>
    <row r="236" spans="1:23" x14ac:dyDescent="0.2">
      <c r="A236" s="713" t="s">
        <v>79</v>
      </c>
      <c r="B236" s="714"/>
      <c r="C236" s="435">
        <f>SUM(C228:C235)</f>
        <v>4461</v>
      </c>
      <c r="D236" s="436">
        <f>SUM(D228:D235)</f>
        <v>4225</v>
      </c>
      <c r="E236" s="437">
        <f>SUM(E228:E235)</f>
        <v>3364500</v>
      </c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</row>
    <row r="237" spans="1:23" x14ac:dyDescent="0.2">
      <c r="A237" s="305" t="s">
        <v>333</v>
      </c>
      <c r="B237" s="306"/>
      <c r="C237" s="307"/>
      <c r="D237" s="428"/>
      <c r="E237" s="428"/>
      <c r="F237" s="428"/>
      <c r="G237" s="292"/>
      <c r="H237" s="292"/>
      <c r="I237" s="292"/>
      <c r="J237" s="292"/>
      <c r="K237" s="292"/>
      <c r="L237" s="292"/>
      <c r="M237" s="292"/>
      <c r="N237" s="301"/>
      <c r="O237" s="301"/>
      <c r="P237" s="308"/>
      <c r="Q237" s="308"/>
      <c r="R237" s="308"/>
      <c r="U237" s="309"/>
      <c r="V237" s="309"/>
      <c r="W237" s="308"/>
    </row>
    <row r="238" spans="1:23" x14ac:dyDescent="0.2">
      <c r="A238" s="310"/>
      <c r="B238" s="311"/>
      <c r="C238" s="312" t="s">
        <v>157</v>
      </c>
      <c r="D238" s="428"/>
      <c r="E238" s="428"/>
      <c r="F238" s="428"/>
      <c r="G238" s="292"/>
      <c r="H238" s="292"/>
      <c r="I238" s="292"/>
      <c r="J238" s="292"/>
      <c r="K238" s="292"/>
      <c r="L238" s="292"/>
      <c r="M238" s="292"/>
      <c r="N238" s="292"/>
      <c r="O238" s="292"/>
      <c r="U238" s="308"/>
      <c r="V238" s="308"/>
    </row>
    <row r="239" spans="1:23" x14ac:dyDescent="0.2">
      <c r="A239" s="715" t="s">
        <v>334</v>
      </c>
      <c r="B239" s="313" t="s">
        <v>335</v>
      </c>
      <c r="C239" s="438"/>
      <c r="D239" s="439"/>
      <c r="E239" s="428"/>
      <c r="F239" s="428"/>
      <c r="G239" s="292"/>
      <c r="H239" s="292"/>
      <c r="I239" s="292"/>
      <c r="J239" s="292"/>
      <c r="K239" s="292"/>
      <c r="L239" s="292"/>
      <c r="M239" s="292"/>
      <c r="N239" s="292"/>
      <c r="O239" s="292"/>
      <c r="S239" s="309"/>
      <c r="T239" s="308"/>
      <c r="U239" s="308"/>
      <c r="V239" s="308"/>
    </row>
    <row r="240" spans="1:23" x14ac:dyDescent="0.2">
      <c r="A240" s="715"/>
      <c r="B240" s="313" t="s">
        <v>336</v>
      </c>
      <c r="C240" s="440">
        <v>1623</v>
      </c>
      <c r="D240" s="439"/>
      <c r="E240" s="428"/>
      <c r="F240" s="428"/>
      <c r="G240" s="292"/>
      <c r="H240" s="292"/>
      <c r="I240" s="292"/>
      <c r="J240" s="292"/>
      <c r="K240" s="292"/>
      <c r="L240" s="292"/>
      <c r="M240" s="292"/>
      <c r="N240" s="292"/>
      <c r="O240" s="292"/>
      <c r="S240" s="308"/>
      <c r="T240" s="308"/>
      <c r="U240" s="308"/>
      <c r="V240" s="308"/>
    </row>
    <row r="241" spans="1:28" x14ac:dyDescent="0.2">
      <c r="A241" s="716" t="s">
        <v>337</v>
      </c>
      <c r="B241" s="717"/>
      <c r="C241" s="441">
        <v>41889</v>
      </c>
      <c r="D241" s="439"/>
      <c r="E241" s="428"/>
      <c r="F241" s="428"/>
      <c r="G241" s="292"/>
      <c r="H241" s="292"/>
      <c r="I241" s="292"/>
      <c r="J241" s="292"/>
      <c r="K241" s="292"/>
      <c r="L241" s="292"/>
      <c r="M241" s="292"/>
      <c r="N241" s="292"/>
      <c r="O241" s="292"/>
      <c r="S241" s="308"/>
      <c r="T241" s="308"/>
    </row>
    <row r="242" spans="1:28" x14ac:dyDescent="0.2">
      <c r="A242" s="96" t="s">
        <v>338</v>
      </c>
      <c r="B242" s="315"/>
      <c r="C242" s="442"/>
      <c r="D242" s="442"/>
      <c r="E242" s="442"/>
      <c r="F242" s="442"/>
      <c r="G242" s="442"/>
      <c r="H242" s="442"/>
      <c r="I242" s="442"/>
      <c r="J242" s="442"/>
      <c r="K242" s="442"/>
    </row>
    <row r="243" spans="1:28" ht="42.75" x14ac:dyDescent="0.2">
      <c r="A243" s="718" t="s">
        <v>339</v>
      </c>
      <c r="B243" s="719"/>
      <c r="C243" s="317" t="s">
        <v>157</v>
      </c>
      <c r="D243" s="554" t="s">
        <v>340</v>
      </c>
      <c r="E243" s="318" t="s">
        <v>341</v>
      </c>
      <c r="L243" s="5" t="s">
        <v>342</v>
      </c>
    </row>
    <row r="244" spans="1:28" x14ac:dyDescent="0.2">
      <c r="A244" s="724" t="s">
        <v>343</v>
      </c>
      <c r="B244" s="319" t="s">
        <v>344</v>
      </c>
      <c r="C244" s="320">
        <v>335</v>
      </c>
      <c r="D244" s="321">
        <v>331</v>
      </c>
      <c r="E244" s="321"/>
      <c r="F244" s="208" t="str">
        <f>AA244</f>
        <v/>
      </c>
      <c r="AA244" s="271" t="str">
        <f>IF(D244&gt;C244,"Error: Las actividades totales son menores que las realizadas en beneficiarios","")</f>
        <v/>
      </c>
      <c r="AB244" s="271">
        <f>IF(D244&gt;C244,1,0)</f>
        <v>0</v>
      </c>
    </row>
    <row r="245" spans="1:28" x14ac:dyDescent="0.2">
      <c r="A245" s="725"/>
      <c r="B245" s="322" t="s">
        <v>345</v>
      </c>
      <c r="C245" s="323"/>
      <c r="D245" s="324"/>
      <c r="E245" s="324"/>
      <c r="F245" s="208" t="str">
        <f>AA245</f>
        <v/>
      </c>
      <c r="AA245" s="271" t="str">
        <f>IF(D245&gt;C245,"Error: Las actividades totales son menores que las realizadas en beneficiarios","")</f>
        <v/>
      </c>
      <c r="AB245" s="271">
        <f>IF(D245&gt;C245,1,0)</f>
        <v>0</v>
      </c>
    </row>
    <row r="246" spans="1:28" x14ac:dyDescent="0.2">
      <c r="A246" s="726"/>
      <c r="B246" s="325" t="s">
        <v>346</v>
      </c>
      <c r="C246" s="326"/>
      <c r="D246" s="327"/>
      <c r="E246" s="327"/>
      <c r="F246" s="208" t="str">
        <f>AA246</f>
        <v/>
      </c>
      <c r="AA246" s="271" t="str">
        <f>IF(D246&gt;C246,"Error: Las actividades totales son menores que las realizadas en beneficiarios","")</f>
        <v/>
      </c>
      <c r="AB246" s="271">
        <f>IF(D246&gt;C246,1,0)</f>
        <v>0</v>
      </c>
    </row>
    <row r="247" spans="1:28" x14ac:dyDescent="0.2">
      <c r="A247" s="328" t="s">
        <v>347</v>
      </c>
      <c r="B247" s="329"/>
    </row>
    <row r="248" spans="1:28" ht="38.25" x14ac:dyDescent="0.2">
      <c r="A248" s="727" t="s">
        <v>292</v>
      </c>
      <c r="B248" s="765"/>
      <c r="C248" s="581" t="s">
        <v>157</v>
      </c>
      <c r="D248" s="581" t="s">
        <v>293</v>
      </c>
      <c r="E248" s="710" t="s">
        <v>348</v>
      </c>
      <c r="F248" s="711"/>
      <c r="G248" s="710" t="s">
        <v>349</v>
      </c>
      <c r="H248" s="712"/>
      <c r="I248" s="711"/>
      <c r="J248" s="565" t="s">
        <v>296</v>
      </c>
      <c r="K248" s="570" t="s">
        <v>297</v>
      </c>
      <c r="L248" s="497" t="s">
        <v>298</v>
      </c>
      <c r="M248" s="570" t="s">
        <v>298</v>
      </c>
    </row>
    <row r="249" spans="1:28" ht="63.75" x14ac:dyDescent="0.2">
      <c r="A249" s="729"/>
      <c r="B249" s="766"/>
      <c r="C249" s="583"/>
      <c r="D249" s="583"/>
      <c r="E249" s="498" t="s">
        <v>350</v>
      </c>
      <c r="F249" s="498" t="s">
        <v>351</v>
      </c>
      <c r="G249" s="499" t="s">
        <v>352</v>
      </c>
      <c r="H249" s="499" t="s">
        <v>353</v>
      </c>
      <c r="I249" s="500" t="s">
        <v>354</v>
      </c>
      <c r="J249" s="498" t="s">
        <v>350</v>
      </c>
      <c r="K249" s="498" t="s">
        <v>351</v>
      </c>
      <c r="L249" s="501" t="s">
        <v>350</v>
      </c>
      <c r="M249" s="498" t="s">
        <v>351</v>
      </c>
    </row>
    <row r="250" spans="1:28" x14ac:dyDescent="0.2">
      <c r="A250" s="720" t="s">
        <v>355</v>
      </c>
      <c r="B250" s="763" t="s">
        <v>355</v>
      </c>
      <c r="C250" s="502">
        <f>SUM(E250:F250)</f>
        <v>3</v>
      </c>
      <c r="D250" s="503">
        <v>3</v>
      </c>
      <c r="E250" s="423"/>
      <c r="F250" s="504">
        <v>3</v>
      </c>
      <c r="G250" s="423"/>
      <c r="H250" s="505">
        <v>3</v>
      </c>
      <c r="I250" s="504"/>
      <c r="J250" s="423"/>
      <c r="K250" s="504"/>
      <c r="L250" s="506"/>
      <c r="M250" s="504"/>
    </row>
    <row r="251" spans="1:28" x14ac:dyDescent="0.2">
      <c r="A251" s="720" t="s">
        <v>356</v>
      </c>
      <c r="B251" s="763" t="s">
        <v>356</v>
      </c>
      <c r="C251" s="507">
        <f>SUM(E251:F251)</f>
        <v>0</v>
      </c>
      <c r="D251" s="508"/>
      <c r="E251" s="509"/>
      <c r="F251" s="510"/>
      <c r="G251" s="509"/>
      <c r="H251" s="445"/>
      <c r="I251" s="510"/>
      <c r="J251" s="509"/>
      <c r="K251" s="510"/>
      <c r="L251" s="511"/>
      <c r="M251" s="510"/>
    </row>
    <row r="252" spans="1:28" x14ac:dyDescent="0.2">
      <c r="A252" s="720" t="s">
        <v>357</v>
      </c>
      <c r="B252" s="763"/>
      <c r="C252" s="507">
        <f>SUM(E252:F252)</f>
        <v>0</v>
      </c>
      <c r="D252" s="508"/>
      <c r="E252" s="509"/>
      <c r="F252" s="510"/>
      <c r="G252" s="509"/>
      <c r="H252" s="445"/>
      <c r="I252" s="510"/>
      <c r="J252" s="509"/>
      <c r="K252" s="510"/>
      <c r="L252" s="511"/>
      <c r="M252" s="510"/>
    </row>
    <row r="253" spans="1:28" x14ac:dyDescent="0.2">
      <c r="A253" s="720" t="s">
        <v>358</v>
      </c>
      <c r="B253" s="763"/>
      <c r="C253" s="507">
        <f>SUM(E253:F253)</f>
        <v>0</v>
      </c>
      <c r="D253" s="508"/>
      <c r="E253" s="509"/>
      <c r="F253" s="510"/>
      <c r="G253" s="509"/>
      <c r="H253" s="445"/>
      <c r="I253" s="510"/>
      <c r="J253" s="509"/>
      <c r="K253" s="510"/>
      <c r="L253" s="511"/>
      <c r="M253" s="510"/>
    </row>
    <row r="254" spans="1:28" x14ac:dyDescent="0.2">
      <c r="A254" s="720" t="s">
        <v>359</v>
      </c>
      <c r="B254" s="763"/>
      <c r="C254" s="507">
        <f>SUM(E254:F254)</f>
        <v>0</v>
      </c>
      <c r="D254" s="508"/>
      <c r="E254" s="509"/>
      <c r="F254" s="510"/>
      <c r="G254" s="509"/>
      <c r="H254" s="445"/>
      <c r="I254" s="510"/>
      <c r="J254" s="509"/>
      <c r="K254" s="510"/>
      <c r="L254" s="511"/>
      <c r="M254" s="510"/>
    </row>
    <row r="255" spans="1:28" x14ac:dyDescent="0.2">
      <c r="A255" s="551"/>
      <c r="B255" s="569" t="s">
        <v>360</v>
      </c>
      <c r="C255" s="507">
        <f t="shared" ref="C255:I255" si="11">SUM(C250:C254)</f>
        <v>3</v>
      </c>
      <c r="D255" s="507">
        <f t="shared" si="11"/>
        <v>3</v>
      </c>
      <c r="E255" s="512">
        <f t="shared" si="11"/>
        <v>0</v>
      </c>
      <c r="F255" s="513">
        <f t="shared" si="11"/>
        <v>3</v>
      </c>
      <c r="G255" s="512">
        <f t="shared" si="11"/>
        <v>0</v>
      </c>
      <c r="H255" s="333">
        <f t="shared" si="11"/>
        <v>3</v>
      </c>
      <c r="I255" s="513">
        <f t="shared" si="11"/>
        <v>0</v>
      </c>
      <c r="J255" s="512">
        <f>SUM(J250:J254)</f>
        <v>0</v>
      </c>
      <c r="K255" s="513">
        <f>SUM(K250:K254)</f>
        <v>0</v>
      </c>
      <c r="L255" s="514">
        <f>SUM(L250:L254)</f>
        <v>0</v>
      </c>
      <c r="M255" s="513">
        <f>SUM(M250:M254)</f>
        <v>0</v>
      </c>
    </row>
    <row r="256" spans="1:28" ht="14.25" customHeight="1" x14ac:dyDescent="0.2">
      <c r="A256" s="722" t="s">
        <v>361</v>
      </c>
      <c r="B256" s="764"/>
      <c r="C256" s="507">
        <f>SUM(E256:F256)</f>
        <v>0</v>
      </c>
      <c r="D256" s="508"/>
      <c r="E256" s="509"/>
      <c r="F256" s="510"/>
      <c r="G256" s="509"/>
      <c r="H256" s="445"/>
      <c r="I256" s="510"/>
      <c r="J256" s="509"/>
      <c r="K256" s="510"/>
      <c r="L256" s="511"/>
      <c r="M256" s="510"/>
    </row>
    <row r="257" spans="1:13" x14ac:dyDescent="0.2">
      <c r="A257" s="722" t="s">
        <v>362</v>
      </c>
      <c r="B257" s="764"/>
      <c r="C257" s="507">
        <f>SUM(E257:F257)</f>
        <v>0</v>
      </c>
      <c r="D257" s="508"/>
      <c r="E257" s="509"/>
      <c r="F257" s="510"/>
      <c r="G257" s="509"/>
      <c r="H257" s="445"/>
      <c r="I257" s="510"/>
      <c r="J257" s="509"/>
      <c r="K257" s="510"/>
      <c r="L257" s="511"/>
      <c r="M257" s="510"/>
    </row>
    <row r="258" spans="1:13" ht="14.25" customHeight="1" x14ac:dyDescent="0.2">
      <c r="A258" s="722" t="s">
        <v>363</v>
      </c>
      <c r="B258" s="764"/>
      <c r="C258" s="507">
        <f>SUM(E258:F258)</f>
        <v>0</v>
      </c>
      <c r="D258" s="508"/>
      <c r="E258" s="509"/>
      <c r="F258" s="510"/>
      <c r="G258" s="509"/>
      <c r="H258" s="445"/>
      <c r="I258" s="510"/>
      <c r="J258" s="509"/>
      <c r="K258" s="510"/>
      <c r="L258" s="511"/>
      <c r="M258" s="510"/>
    </row>
    <row r="259" spans="1:13" x14ac:dyDescent="0.2">
      <c r="A259" s="735" t="s">
        <v>364</v>
      </c>
      <c r="B259" s="769"/>
      <c r="C259" s="507">
        <f t="shared" ref="C259:M259" si="12">SUM(C256:C258)</f>
        <v>0</v>
      </c>
      <c r="D259" s="507">
        <f t="shared" si="12"/>
        <v>0</v>
      </c>
      <c r="E259" s="512">
        <f t="shared" si="12"/>
        <v>0</v>
      </c>
      <c r="F259" s="513">
        <f t="shared" si="12"/>
        <v>0</v>
      </c>
      <c r="G259" s="512">
        <f t="shared" si="12"/>
        <v>0</v>
      </c>
      <c r="H259" s="333">
        <f t="shared" si="12"/>
        <v>0</v>
      </c>
      <c r="I259" s="513">
        <f t="shared" si="12"/>
        <v>0</v>
      </c>
      <c r="J259" s="512">
        <f t="shared" si="12"/>
        <v>0</v>
      </c>
      <c r="K259" s="513">
        <f t="shared" si="12"/>
        <v>0</v>
      </c>
      <c r="L259" s="514">
        <f t="shared" si="12"/>
        <v>0</v>
      </c>
      <c r="M259" s="513">
        <f t="shared" si="12"/>
        <v>0</v>
      </c>
    </row>
    <row r="260" spans="1:13" x14ac:dyDescent="0.2">
      <c r="A260" s="722" t="s">
        <v>365</v>
      </c>
      <c r="B260" s="764"/>
      <c r="C260" s="507">
        <f>SUM(E260:F260)</f>
        <v>0</v>
      </c>
      <c r="D260" s="508"/>
      <c r="E260" s="509"/>
      <c r="F260" s="510"/>
      <c r="G260" s="509"/>
      <c r="H260" s="445"/>
      <c r="I260" s="510"/>
      <c r="J260" s="509"/>
      <c r="K260" s="510"/>
      <c r="L260" s="511"/>
      <c r="M260" s="510"/>
    </row>
    <row r="261" spans="1:13" x14ac:dyDescent="0.2">
      <c r="A261" s="722" t="s">
        <v>366</v>
      </c>
      <c r="B261" s="764"/>
      <c r="C261" s="507">
        <f>SUM(E261:F261)</f>
        <v>0</v>
      </c>
      <c r="D261" s="508"/>
      <c r="E261" s="509"/>
      <c r="F261" s="510"/>
      <c r="G261" s="509"/>
      <c r="H261" s="445"/>
      <c r="I261" s="510"/>
      <c r="J261" s="509"/>
      <c r="K261" s="510"/>
      <c r="L261" s="511"/>
      <c r="M261" s="510"/>
    </row>
    <row r="262" spans="1:13" ht="14.25" customHeight="1" x14ac:dyDescent="0.2">
      <c r="A262" s="722" t="s">
        <v>367</v>
      </c>
      <c r="B262" s="764"/>
      <c r="C262" s="507">
        <f>SUM(E262:F262)</f>
        <v>0</v>
      </c>
      <c r="D262" s="508"/>
      <c r="E262" s="509"/>
      <c r="F262" s="510"/>
      <c r="G262" s="509"/>
      <c r="H262" s="445"/>
      <c r="I262" s="510"/>
      <c r="J262" s="509"/>
      <c r="K262" s="510"/>
      <c r="L262" s="511"/>
      <c r="M262" s="510"/>
    </row>
    <row r="263" spans="1:13" x14ac:dyDescent="0.2">
      <c r="A263" s="551"/>
      <c r="B263" s="515" t="s">
        <v>368</v>
      </c>
      <c r="C263" s="507">
        <f t="shared" ref="C263:I263" si="13">SUM(C260:C262)</f>
        <v>0</v>
      </c>
      <c r="D263" s="507">
        <f t="shared" si="13"/>
        <v>0</v>
      </c>
      <c r="E263" s="512">
        <f t="shared" si="13"/>
        <v>0</v>
      </c>
      <c r="F263" s="513">
        <f t="shared" si="13"/>
        <v>0</v>
      </c>
      <c r="G263" s="512">
        <f t="shared" si="13"/>
        <v>0</v>
      </c>
      <c r="H263" s="333">
        <f t="shared" si="13"/>
        <v>0</v>
      </c>
      <c r="I263" s="513">
        <f t="shared" si="13"/>
        <v>0</v>
      </c>
      <c r="J263" s="512">
        <f>SUM(J260:J262)</f>
        <v>0</v>
      </c>
      <c r="K263" s="513">
        <f>SUM(K260:K262)</f>
        <v>0</v>
      </c>
      <c r="L263" s="514">
        <f>SUM(L260:L262)</f>
        <v>0</v>
      </c>
      <c r="M263" s="513">
        <f>SUM(M260:M262)</f>
        <v>0</v>
      </c>
    </row>
    <row r="264" spans="1:13" x14ac:dyDescent="0.2">
      <c r="A264" s="722" t="s">
        <v>369</v>
      </c>
      <c r="B264" s="764"/>
      <c r="C264" s="507">
        <f>SUM(E264:F264)</f>
        <v>0</v>
      </c>
      <c r="D264" s="508"/>
      <c r="E264" s="509"/>
      <c r="F264" s="510"/>
      <c r="G264" s="509"/>
      <c r="H264" s="445"/>
      <c r="I264" s="510"/>
      <c r="J264" s="509"/>
      <c r="K264" s="510"/>
      <c r="L264" s="511"/>
      <c r="M264" s="510"/>
    </row>
    <row r="265" spans="1:13" x14ac:dyDescent="0.2">
      <c r="A265" s="731" t="s">
        <v>370</v>
      </c>
      <c r="B265" s="767"/>
      <c r="C265" s="507">
        <f>SUM(E265:F265)</f>
        <v>0</v>
      </c>
      <c r="D265" s="508"/>
      <c r="E265" s="509"/>
      <c r="F265" s="510"/>
      <c r="G265" s="509"/>
      <c r="H265" s="445"/>
      <c r="I265" s="510"/>
      <c r="J265" s="509"/>
      <c r="K265" s="510"/>
      <c r="L265" s="511"/>
      <c r="M265" s="510"/>
    </row>
    <row r="266" spans="1:13" x14ac:dyDescent="0.2">
      <c r="A266" s="722" t="s">
        <v>371</v>
      </c>
      <c r="B266" s="764"/>
      <c r="C266" s="507">
        <f>SUM(E266:F266)</f>
        <v>0</v>
      </c>
      <c r="D266" s="508"/>
      <c r="E266" s="509"/>
      <c r="F266" s="510"/>
      <c r="G266" s="509"/>
      <c r="H266" s="445"/>
      <c r="I266" s="510"/>
      <c r="J266" s="509"/>
      <c r="K266" s="510"/>
      <c r="L266" s="511"/>
      <c r="M266" s="510"/>
    </row>
    <row r="267" spans="1:13" x14ac:dyDescent="0.2">
      <c r="A267" s="551"/>
      <c r="B267" s="515" t="s">
        <v>372</v>
      </c>
      <c r="C267" s="507">
        <f t="shared" ref="C267:M267" si="14">SUM(C264:C266)</f>
        <v>0</v>
      </c>
      <c r="D267" s="507">
        <f t="shared" si="14"/>
        <v>0</v>
      </c>
      <c r="E267" s="512">
        <f t="shared" si="14"/>
        <v>0</v>
      </c>
      <c r="F267" s="513">
        <f t="shared" si="14"/>
        <v>0</v>
      </c>
      <c r="G267" s="512">
        <f t="shared" si="14"/>
        <v>0</v>
      </c>
      <c r="H267" s="333">
        <f t="shared" si="14"/>
        <v>0</v>
      </c>
      <c r="I267" s="513">
        <f t="shared" si="14"/>
        <v>0</v>
      </c>
      <c r="J267" s="512">
        <f t="shared" si="14"/>
        <v>0</v>
      </c>
      <c r="K267" s="513">
        <f t="shared" si="14"/>
        <v>0</v>
      </c>
      <c r="L267" s="514">
        <f t="shared" si="14"/>
        <v>0</v>
      </c>
      <c r="M267" s="513">
        <f t="shared" si="14"/>
        <v>0</v>
      </c>
    </row>
    <row r="268" spans="1:13" x14ac:dyDescent="0.2">
      <c r="A268" s="733" t="s">
        <v>373</v>
      </c>
      <c r="B268" s="768" t="s">
        <v>374</v>
      </c>
      <c r="C268" s="507">
        <f t="shared" ref="C268:C275" si="15">SUM(E268:F268)</f>
        <v>3</v>
      </c>
      <c r="D268" s="508">
        <v>3</v>
      </c>
      <c r="E268" s="509"/>
      <c r="F268" s="510">
        <v>3</v>
      </c>
      <c r="G268" s="509"/>
      <c r="H268" s="445">
        <v>3</v>
      </c>
      <c r="I268" s="510"/>
      <c r="J268" s="509"/>
      <c r="K268" s="510"/>
      <c r="L268" s="511"/>
      <c r="M268" s="510"/>
    </row>
    <row r="269" spans="1:13" x14ac:dyDescent="0.2">
      <c r="A269" s="733" t="s">
        <v>375</v>
      </c>
      <c r="B269" s="768" t="s">
        <v>375</v>
      </c>
      <c r="C269" s="507">
        <f t="shared" si="15"/>
        <v>2</v>
      </c>
      <c r="D269" s="508">
        <v>2</v>
      </c>
      <c r="E269" s="509"/>
      <c r="F269" s="510">
        <v>2</v>
      </c>
      <c r="G269" s="509"/>
      <c r="H269" s="445">
        <v>2</v>
      </c>
      <c r="I269" s="510"/>
      <c r="J269" s="509"/>
      <c r="K269" s="510"/>
      <c r="L269" s="511"/>
      <c r="M269" s="510"/>
    </row>
    <row r="270" spans="1:13" x14ac:dyDescent="0.2">
      <c r="A270" s="733" t="s">
        <v>376</v>
      </c>
      <c r="B270" s="768" t="s">
        <v>376</v>
      </c>
      <c r="C270" s="507">
        <f t="shared" si="15"/>
        <v>5</v>
      </c>
      <c r="D270" s="508">
        <v>5</v>
      </c>
      <c r="E270" s="509"/>
      <c r="F270" s="510">
        <v>5</v>
      </c>
      <c r="G270" s="509"/>
      <c r="H270" s="445">
        <v>5</v>
      </c>
      <c r="I270" s="510"/>
      <c r="J270" s="509"/>
      <c r="K270" s="510"/>
      <c r="L270" s="511"/>
      <c r="M270" s="510"/>
    </row>
    <row r="271" spans="1:13" ht="14.25" customHeight="1" x14ac:dyDescent="0.2">
      <c r="A271" s="737" t="s">
        <v>377</v>
      </c>
      <c r="B271" s="770"/>
      <c r="C271" s="507">
        <f t="shared" si="15"/>
        <v>11</v>
      </c>
      <c r="D271" s="508">
        <v>11</v>
      </c>
      <c r="E271" s="509"/>
      <c r="F271" s="510">
        <v>11</v>
      </c>
      <c r="G271" s="509"/>
      <c r="H271" s="445">
        <v>11</v>
      </c>
      <c r="I271" s="510"/>
      <c r="J271" s="509"/>
      <c r="K271" s="510"/>
      <c r="L271" s="511"/>
      <c r="M271" s="510"/>
    </row>
    <row r="272" spans="1:13" x14ac:dyDescent="0.2">
      <c r="A272" s="737" t="s">
        <v>378</v>
      </c>
      <c r="B272" s="770" t="s">
        <v>378</v>
      </c>
      <c r="C272" s="507">
        <f t="shared" si="15"/>
        <v>0</v>
      </c>
      <c r="D272" s="508"/>
      <c r="E272" s="509"/>
      <c r="F272" s="510"/>
      <c r="G272" s="509"/>
      <c r="H272" s="445"/>
      <c r="I272" s="510"/>
      <c r="J272" s="509"/>
      <c r="K272" s="510"/>
      <c r="L272" s="511"/>
      <c r="M272" s="510"/>
    </row>
    <row r="273" spans="1:13" x14ac:dyDescent="0.2">
      <c r="A273" s="722" t="s">
        <v>379</v>
      </c>
      <c r="B273" s="764"/>
      <c r="C273" s="507">
        <f t="shared" si="15"/>
        <v>5</v>
      </c>
      <c r="D273" s="508">
        <v>5</v>
      </c>
      <c r="E273" s="509"/>
      <c r="F273" s="510">
        <v>5</v>
      </c>
      <c r="G273" s="509"/>
      <c r="H273" s="445">
        <v>5</v>
      </c>
      <c r="I273" s="510"/>
      <c r="J273" s="509"/>
      <c r="K273" s="510"/>
      <c r="L273" s="511"/>
      <c r="M273" s="510"/>
    </row>
    <row r="274" spans="1:13" ht="14.25" customHeight="1" x14ac:dyDescent="0.2">
      <c r="A274" s="737" t="s">
        <v>380</v>
      </c>
      <c r="B274" s="770" t="s">
        <v>380</v>
      </c>
      <c r="C274" s="507">
        <f t="shared" si="15"/>
        <v>0</v>
      </c>
      <c r="D274" s="508"/>
      <c r="E274" s="509"/>
      <c r="F274" s="510"/>
      <c r="G274" s="509"/>
      <c r="H274" s="445"/>
      <c r="I274" s="510"/>
      <c r="J274" s="509"/>
      <c r="K274" s="510"/>
      <c r="L274" s="511"/>
      <c r="M274" s="510"/>
    </row>
    <row r="275" spans="1:13" ht="14.25" customHeight="1" x14ac:dyDescent="0.2">
      <c r="A275" s="737" t="s">
        <v>37</v>
      </c>
      <c r="B275" s="770" t="s">
        <v>37</v>
      </c>
      <c r="C275" s="507">
        <f t="shared" si="15"/>
        <v>0</v>
      </c>
      <c r="D275" s="508"/>
      <c r="E275" s="509"/>
      <c r="F275" s="510"/>
      <c r="G275" s="509"/>
      <c r="H275" s="445"/>
      <c r="I275" s="510"/>
      <c r="J275" s="509"/>
      <c r="K275" s="510"/>
      <c r="L275" s="511"/>
      <c r="M275" s="510"/>
    </row>
    <row r="276" spans="1:13" x14ac:dyDescent="0.2">
      <c r="A276" s="549"/>
      <c r="B276" s="515" t="s">
        <v>381</v>
      </c>
      <c r="C276" s="507">
        <f t="shared" ref="C276:M276" si="16">SUM(C268:C275)</f>
        <v>26</v>
      </c>
      <c r="D276" s="507">
        <f t="shared" si="16"/>
        <v>26</v>
      </c>
      <c r="E276" s="512">
        <f t="shared" si="16"/>
        <v>0</v>
      </c>
      <c r="F276" s="513">
        <f t="shared" si="16"/>
        <v>26</v>
      </c>
      <c r="G276" s="512">
        <f t="shared" si="16"/>
        <v>0</v>
      </c>
      <c r="H276" s="333">
        <f t="shared" si="16"/>
        <v>26</v>
      </c>
      <c r="I276" s="513">
        <f t="shared" si="16"/>
        <v>0</v>
      </c>
      <c r="J276" s="512">
        <f t="shared" si="16"/>
        <v>0</v>
      </c>
      <c r="K276" s="513">
        <f t="shared" si="16"/>
        <v>0</v>
      </c>
      <c r="L276" s="514">
        <f t="shared" si="16"/>
        <v>0</v>
      </c>
      <c r="M276" s="513">
        <f t="shared" si="16"/>
        <v>0</v>
      </c>
    </row>
    <row r="277" spans="1:13" x14ac:dyDescent="0.2">
      <c r="A277" s="731" t="s">
        <v>382</v>
      </c>
      <c r="B277" s="767"/>
      <c r="C277" s="507">
        <f t="shared" ref="C277:C282" si="17">SUM(E277:F277)</f>
        <v>0</v>
      </c>
      <c r="D277" s="508"/>
      <c r="E277" s="509"/>
      <c r="F277" s="510"/>
      <c r="G277" s="509"/>
      <c r="H277" s="445"/>
      <c r="I277" s="510"/>
      <c r="J277" s="509"/>
      <c r="K277" s="510"/>
      <c r="L277" s="511"/>
      <c r="M277" s="510"/>
    </row>
    <row r="278" spans="1:13" x14ac:dyDescent="0.2">
      <c r="A278" s="731" t="s">
        <v>383</v>
      </c>
      <c r="B278" s="767"/>
      <c r="C278" s="507">
        <f t="shared" si="17"/>
        <v>0</v>
      </c>
      <c r="D278" s="508"/>
      <c r="E278" s="509"/>
      <c r="F278" s="510"/>
      <c r="G278" s="509"/>
      <c r="H278" s="445"/>
      <c r="I278" s="510"/>
      <c r="J278" s="509"/>
      <c r="K278" s="510"/>
      <c r="L278" s="511"/>
      <c r="M278" s="510"/>
    </row>
    <row r="279" spans="1:13" x14ac:dyDescent="0.2">
      <c r="A279" s="731" t="s">
        <v>384</v>
      </c>
      <c r="B279" s="767"/>
      <c r="C279" s="507">
        <f t="shared" si="17"/>
        <v>0</v>
      </c>
      <c r="D279" s="508"/>
      <c r="E279" s="509"/>
      <c r="F279" s="510"/>
      <c r="G279" s="509"/>
      <c r="H279" s="445"/>
      <c r="I279" s="510"/>
      <c r="J279" s="509"/>
      <c r="K279" s="510"/>
      <c r="L279" s="511"/>
      <c r="M279" s="510"/>
    </row>
    <row r="280" spans="1:13" x14ac:dyDescent="0.2">
      <c r="A280" s="722" t="s">
        <v>385</v>
      </c>
      <c r="B280" s="764"/>
      <c r="C280" s="507">
        <f t="shared" si="17"/>
        <v>0</v>
      </c>
      <c r="D280" s="508"/>
      <c r="E280" s="509"/>
      <c r="F280" s="510"/>
      <c r="G280" s="509"/>
      <c r="H280" s="445"/>
      <c r="I280" s="510"/>
      <c r="J280" s="509"/>
      <c r="K280" s="510"/>
      <c r="L280" s="511"/>
      <c r="M280" s="510"/>
    </row>
    <row r="281" spans="1:13" ht="14.25" customHeight="1" x14ac:dyDescent="0.2">
      <c r="A281" s="722" t="s">
        <v>386</v>
      </c>
      <c r="B281" s="764"/>
      <c r="C281" s="507">
        <f t="shared" si="17"/>
        <v>0</v>
      </c>
      <c r="D281" s="508"/>
      <c r="E281" s="509"/>
      <c r="F281" s="510"/>
      <c r="G281" s="509"/>
      <c r="H281" s="445"/>
      <c r="I281" s="510"/>
      <c r="J281" s="509"/>
      <c r="K281" s="510"/>
      <c r="L281" s="511"/>
      <c r="M281" s="510"/>
    </row>
    <row r="282" spans="1:13" ht="14.25" customHeight="1" x14ac:dyDescent="0.2">
      <c r="A282" s="722" t="s">
        <v>387</v>
      </c>
      <c r="B282" s="764"/>
      <c r="C282" s="507">
        <f t="shared" si="17"/>
        <v>24</v>
      </c>
      <c r="D282" s="508">
        <v>24</v>
      </c>
      <c r="E282" s="509"/>
      <c r="F282" s="510">
        <v>24</v>
      </c>
      <c r="G282" s="509"/>
      <c r="H282" s="445">
        <v>24</v>
      </c>
      <c r="I282" s="510"/>
      <c r="J282" s="509"/>
      <c r="K282" s="510"/>
      <c r="L282" s="511"/>
      <c r="M282" s="510"/>
    </row>
    <row r="283" spans="1:13" x14ac:dyDescent="0.2">
      <c r="A283" s="549"/>
      <c r="B283" s="515" t="s">
        <v>388</v>
      </c>
      <c r="C283" s="507">
        <f t="shared" ref="C283:M283" si="18">SUM(C277:C282)</f>
        <v>24</v>
      </c>
      <c r="D283" s="507">
        <f t="shared" si="18"/>
        <v>24</v>
      </c>
      <c r="E283" s="512">
        <f t="shared" si="18"/>
        <v>0</v>
      </c>
      <c r="F283" s="513">
        <f t="shared" si="18"/>
        <v>24</v>
      </c>
      <c r="G283" s="512">
        <f t="shared" si="18"/>
        <v>0</v>
      </c>
      <c r="H283" s="333">
        <f t="shared" si="18"/>
        <v>24</v>
      </c>
      <c r="I283" s="513">
        <f t="shared" si="18"/>
        <v>0</v>
      </c>
      <c r="J283" s="512">
        <f t="shared" si="18"/>
        <v>0</v>
      </c>
      <c r="K283" s="513">
        <f t="shared" si="18"/>
        <v>0</v>
      </c>
      <c r="L283" s="514">
        <f t="shared" si="18"/>
        <v>0</v>
      </c>
      <c r="M283" s="513">
        <f t="shared" si="18"/>
        <v>0</v>
      </c>
    </row>
    <row r="284" spans="1:13" x14ac:dyDescent="0.2">
      <c r="A284" s="722" t="s">
        <v>141</v>
      </c>
      <c r="B284" s="764" t="s">
        <v>141</v>
      </c>
      <c r="C284" s="507">
        <f>SUM(E284:F284)</f>
        <v>0</v>
      </c>
      <c r="D284" s="516"/>
      <c r="E284" s="509"/>
      <c r="F284" s="510"/>
      <c r="G284" s="509"/>
      <c r="H284" s="445"/>
      <c r="I284" s="510"/>
      <c r="J284" s="509"/>
      <c r="K284" s="510"/>
      <c r="L284" s="511"/>
      <c r="M284" s="510"/>
    </row>
    <row r="285" spans="1:13" x14ac:dyDescent="0.2">
      <c r="A285" s="722" t="s">
        <v>143</v>
      </c>
      <c r="B285" s="764" t="s">
        <v>143</v>
      </c>
      <c r="C285" s="507">
        <f>SUM(E285:F285)</f>
        <v>0</v>
      </c>
      <c r="D285" s="516"/>
      <c r="E285" s="509"/>
      <c r="F285" s="510"/>
      <c r="G285" s="509"/>
      <c r="H285" s="445"/>
      <c r="I285" s="510"/>
      <c r="J285" s="509"/>
      <c r="K285" s="510"/>
      <c r="L285" s="511"/>
      <c r="M285" s="510"/>
    </row>
    <row r="286" spans="1:13" x14ac:dyDescent="0.2">
      <c r="A286" s="722" t="s">
        <v>282</v>
      </c>
      <c r="B286" s="764"/>
      <c r="C286" s="507">
        <f>SUM(E286:F286)</f>
        <v>1</v>
      </c>
      <c r="D286" s="516">
        <v>1</v>
      </c>
      <c r="E286" s="517"/>
      <c r="F286" s="518">
        <v>1</v>
      </c>
      <c r="G286" s="517"/>
      <c r="H286" s="446">
        <v>1</v>
      </c>
      <c r="I286" s="518"/>
      <c r="J286" s="517"/>
      <c r="K286" s="518"/>
      <c r="L286" s="519"/>
      <c r="M286" s="518"/>
    </row>
    <row r="287" spans="1:13" x14ac:dyDescent="0.2">
      <c r="A287" s="722" t="s">
        <v>283</v>
      </c>
      <c r="B287" s="764"/>
      <c r="C287" s="507">
        <f>SUM(E287:F287)</f>
        <v>0</v>
      </c>
      <c r="D287" s="516"/>
      <c r="E287" s="517"/>
      <c r="F287" s="518"/>
      <c r="G287" s="517"/>
      <c r="H287" s="446"/>
      <c r="I287" s="518"/>
      <c r="J287" s="517"/>
      <c r="K287" s="518"/>
      <c r="L287" s="519"/>
      <c r="M287" s="518"/>
    </row>
    <row r="288" spans="1:13" x14ac:dyDescent="0.2">
      <c r="A288" s="337"/>
      <c r="B288" s="338" t="s">
        <v>389</v>
      </c>
      <c r="C288" s="520">
        <f t="shared" ref="C288:M288" si="19">SUM(C284:C287)</f>
        <v>1</v>
      </c>
      <c r="D288" s="520">
        <f t="shared" si="19"/>
        <v>1</v>
      </c>
      <c r="E288" s="512">
        <f t="shared" si="19"/>
        <v>0</v>
      </c>
      <c r="F288" s="513">
        <f t="shared" si="19"/>
        <v>1</v>
      </c>
      <c r="G288" s="512">
        <f t="shared" si="19"/>
        <v>0</v>
      </c>
      <c r="H288" s="333">
        <f t="shared" si="19"/>
        <v>1</v>
      </c>
      <c r="I288" s="513">
        <f t="shared" si="19"/>
        <v>0</v>
      </c>
      <c r="J288" s="512">
        <f t="shared" si="19"/>
        <v>0</v>
      </c>
      <c r="K288" s="513">
        <f t="shared" si="19"/>
        <v>0</v>
      </c>
      <c r="L288" s="514">
        <f t="shared" si="19"/>
        <v>0</v>
      </c>
      <c r="M288" s="513">
        <f t="shared" si="19"/>
        <v>0</v>
      </c>
    </row>
    <row r="289" spans="1:13" x14ac:dyDescent="0.2">
      <c r="A289" s="339"/>
      <c r="B289" s="340" t="s">
        <v>157</v>
      </c>
      <c r="C289" s="521">
        <f t="shared" ref="C289:M289" si="20">SUM(C255+C259+C263+C267+C276+C283+C288)</f>
        <v>54</v>
      </c>
      <c r="D289" s="521">
        <f t="shared" si="20"/>
        <v>54</v>
      </c>
      <c r="E289" s="521">
        <f t="shared" si="20"/>
        <v>0</v>
      </c>
      <c r="F289" s="521">
        <f t="shared" si="20"/>
        <v>54</v>
      </c>
      <c r="G289" s="521">
        <f t="shared" si="20"/>
        <v>0</v>
      </c>
      <c r="H289" s="521">
        <f t="shared" si="20"/>
        <v>54</v>
      </c>
      <c r="I289" s="521">
        <f t="shared" si="20"/>
        <v>0</v>
      </c>
      <c r="J289" s="521">
        <f t="shared" si="20"/>
        <v>0</v>
      </c>
      <c r="K289" s="521">
        <f t="shared" si="20"/>
        <v>0</v>
      </c>
      <c r="L289" s="522">
        <f t="shared" si="20"/>
        <v>0</v>
      </c>
      <c r="M289" s="521">
        <f t="shared" si="20"/>
        <v>0</v>
      </c>
    </row>
    <row r="290" spans="1:13" x14ac:dyDescent="0.2">
      <c r="A290" s="96" t="s">
        <v>390</v>
      </c>
    </row>
    <row r="291" spans="1:13" ht="14.25" customHeight="1" x14ac:dyDescent="0.2">
      <c r="A291" s="693" t="s">
        <v>391</v>
      </c>
      <c r="B291" s="694"/>
      <c r="C291" s="581" t="s">
        <v>79</v>
      </c>
      <c r="D291" s="747" t="s">
        <v>392</v>
      </c>
      <c r="E291" s="748"/>
      <c r="F291" s="748"/>
      <c r="G291" s="748"/>
      <c r="H291" s="748"/>
      <c r="I291" s="749"/>
      <c r="J291" s="739" t="s">
        <v>176</v>
      </c>
    </row>
    <row r="292" spans="1:13" ht="28.5" x14ac:dyDescent="0.2">
      <c r="A292" s="695"/>
      <c r="B292" s="696"/>
      <c r="C292" s="583"/>
      <c r="D292" s="342" t="s">
        <v>393</v>
      </c>
      <c r="E292" s="343" t="s">
        <v>394</v>
      </c>
      <c r="F292" s="344" t="s">
        <v>395</v>
      </c>
      <c r="G292" s="344" t="s">
        <v>396</v>
      </c>
      <c r="H292" s="344" t="s">
        <v>397</v>
      </c>
      <c r="I292" s="345" t="s">
        <v>398</v>
      </c>
      <c r="J292" s="740"/>
    </row>
    <row r="293" spans="1:13" x14ac:dyDescent="0.2">
      <c r="A293" s="741" t="s">
        <v>399</v>
      </c>
      <c r="B293" s="742"/>
      <c r="C293" s="346">
        <f>SUM(D293:I293)</f>
        <v>0</v>
      </c>
      <c r="D293" s="347"/>
      <c r="E293" s="348"/>
      <c r="F293" s="348"/>
      <c r="G293" s="348"/>
      <c r="H293" s="348"/>
      <c r="I293" s="349"/>
      <c r="J293" s="350"/>
    </row>
    <row r="294" spans="1:13" x14ac:dyDescent="0.2">
      <c r="A294" s="743" t="s">
        <v>400</v>
      </c>
      <c r="B294" s="744"/>
      <c r="C294" s="351">
        <f>SUM(D294:I294)</f>
        <v>0</v>
      </c>
      <c r="D294" s="352"/>
      <c r="E294" s="353"/>
      <c r="F294" s="353"/>
      <c r="G294" s="353"/>
      <c r="H294" s="353"/>
      <c r="I294" s="354"/>
      <c r="J294" s="355"/>
    </row>
    <row r="295" spans="1:13" x14ac:dyDescent="0.2">
      <c r="A295" s="745" t="s">
        <v>401</v>
      </c>
      <c r="B295" s="746"/>
      <c r="C295" s="356">
        <f>SUM(D295:E295)</f>
        <v>0</v>
      </c>
      <c r="D295" s="357"/>
      <c r="E295" s="358"/>
      <c r="F295" s="359"/>
      <c r="G295" s="359"/>
      <c r="H295" s="359"/>
      <c r="I295" s="360"/>
      <c r="J295" s="361"/>
    </row>
  </sheetData>
  <mergeCells count="201">
    <mergeCell ref="J291:J292"/>
    <mergeCell ref="A293:B293"/>
    <mergeCell ref="A294:B294"/>
    <mergeCell ref="A295:B295"/>
    <mergeCell ref="A285:B285"/>
    <mergeCell ref="A286:B286"/>
    <mergeCell ref="A287:B287"/>
    <mergeCell ref="A291:B292"/>
    <mergeCell ref="C291:C292"/>
    <mergeCell ref="D291:I291"/>
    <mergeCell ref="A278:B278"/>
    <mergeCell ref="A279:B279"/>
    <mergeCell ref="A280:B280"/>
    <mergeCell ref="A281:B281"/>
    <mergeCell ref="A282:B282"/>
    <mergeCell ref="A284:B284"/>
    <mergeCell ref="A271:B271"/>
    <mergeCell ref="A272:B272"/>
    <mergeCell ref="A273:B273"/>
    <mergeCell ref="A274:B274"/>
    <mergeCell ref="A275:B275"/>
    <mergeCell ref="A277:B277"/>
    <mergeCell ref="A264:B264"/>
    <mergeCell ref="A265:B265"/>
    <mergeCell ref="A266:B266"/>
    <mergeCell ref="A268:B268"/>
    <mergeCell ref="A269:B269"/>
    <mergeCell ref="A270:B270"/>
    <mergeCell ref="A257:B257"/>
    <mergeCell ref="A258:B258"/>
    <mergeCell ref="A259:B259"/>
    <mergeCell ref="A260:B260"/>
    <mergeCell ref="A261:B261"/>
    <mergeCell ref="A262:B262"/>
    <mergeCell ref="A250:B250"/>
    <mergeCell ref="A251:B251"/>
    <mergeCell ref="A252:B252"/>
    <mergeCell ref="A253:B253"/>
    <mergeCell ref="A254:B254"/>
    <mergeCell ref="A256:B256"/>
    <mergeCell ref="A244:A246"/>
    <mergeCell ref="A248:B249"/>
    <mergeCell ref="C248:C249"/>
    <mergeCell ref="D248:D249"/>
    <mergeCell ref="E248:F248"/>
    <mergeCell ref="G248:I248"/>
    <mergeCell ref="A232:B232"/>
    <mergeCell ref="A235:B235"/>
    <mergeCell ref="A236:B236"/>
    <mergeCell ref="A239:A240"/>
    <mergeCell ref="A241:B241"/>
    <mergeCell ref="A243:B243"/>
    <mergeCell ref="A225:B225"/>
    <mergeCell ref="A227:B227"/>
    <mergeCell ref="A228:B228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J211:J212"/>
    <mergeCell ref="K211:K212"/>
    <mergeCell ref="L211:L212"/>
    <mergeCell ref="M211:M212"/>
    <mergeCell ref="O211:O212"/>
    <mergeCell ref="P211:P212"/>
    <mergeCell ref="H210:J210"/>
    <mergeCell ref="K210:M210"/>
    <mergeCell ref="N210:N212"/>
    <mergeCell ref="O210:P210"/>
    <mergeCell ref="Q210:Q212"/>
    <mergeCell ref="D211:D212"/>
    <mergeCell ref="E211:F211"/>
    <mergeCell ref="G211:G212"/>
    <mergeCell ref="H211:H212"/>
    <mergeCell ref="I211:I212"/>
    <mergeCell ref="A207:B207"/>
    <mergeCell ref="A208:B208"/>
    <mergeCell ref="A209:B209"/>
    <mergeCell ref="A210:B212"/>
    <mergeCell ref="C210:C212"/>
    <mergeCell ref="D210:G210"/>
    <mergeCell ref="A201:B201"/>
    <mergeCell ref="A202:A203"/>
    <mergeCell ref="A204:B204"/>
    <mergeCell ref="A205:B206"/>
    <mergeCell ref="C205:C206"/>
    <mergeCell ref="D205:D206"/>
    <mergeCell ref="A198:B199"/>
    <mergeCell ref="C198:C199"/>
    <mergeCell ref="D198:D199"/>
    <mergeCell ref="E198:E199"/>
    <mergeCell ref="F198:F199"/>
    <mergeCell ref="A200:B200"/>
    <mergeCell ref="U173:U175"/>
    <mergeCell ref="V173:V175"/>
    <mergeCell ref="E174:G174"/>
    <mergeCell ref="H174:J174"/>
    <mergeCell ref="A196:B196"/>
    <mergeCell ref="A197:F197"/>
    <mergeCell ref="L173:N174"/>
    <mergeCell ref="O173:O175"/>
    <mergeCell ref="P173:Q174"/>
    <mergeCell ref="R173:R175"/>
    <mergeCell ref="S173:S175"/>
    <mergeCell ref="T173:T175"/>
    <mergeCell ref="Q157:Q159"/>
    <mergeCell ref="R157:R159"/>
    <mergeCell ref="D158:D159"/>
    <mergeCell ref="E158:F158"/>
    <mergeCell ref="G158:G159"/>
    <mergeCell ref="H158:H159"/>
    <mergeCell ref="I158:I159"/>
    <mergeCell ref="A172:B172"/>
    <mergeCell ref="A173:B175"/>
    <mergeCell ref="C173:C175"/>
    <mergeCell ref="D173:D175"/>
    <mergeCell ref="E173:J173"/>
    <mergeCell ref="K173:K175"/>
    <mergeCell ref="K158:K159"/>
    <mergeCell ref="L158:L159"/>
    <mergeCell ref="M158:M159"/>
    <mergeCell ref="A171:B171"/>
    <mergeCell ref="A154:B154"/>
    <mergeCell ref="A155:B155"/>
    <mergeCell ref="A157:B159"/>
    <mergeCell ref="C157:C159"/>
    <mergeCell ref="D157:G157"/>
    <mergeCell ref="H157:J157"/>
    <mergeCell ref="J158:J159"/>
    <mergeCell ref="O148:O149"/>
    <mergeCell ref="P148:P149"/>
    <mergeCell ref="A150:B150"/>
    <mergeCell ref="A151:B151"/>
    <mergeCell ref="A152:B152"/>
    <mergeCell ref="A153:B153"/>
    <mergeCell ref="A147:B149"/>
    <mergeCell ref="C147:C149"/>
    <mergeCell ref="O158:O159"/>
    <mergeCell ref="P158:P159"/>
    <mergeCell ref="O147:P147"/>
    <mergeCell ref="K157:M157"/>
    <mergeCell ref="N157:N159"/>
    <mergeCell ref="O157:P157"/>
    <mergeCell ref="Q147:Q149"/>
    <mergeCell ref="R147:R149"/>
    <mergeCell ref="D148:D149"/>
    <mergeCell ref="E148:F148"/>
    <mergeCell ref="G148:G149"/>
    <mergeCell ref="H148:H149"/>
    <mergeCell ref="I148:I149"/>
    <mergeCell ref="J148:J149"/>
    <mergeCell ref="K148:K149"/>
    <mergeCell ref="D147:G147"/>
    <mergeCell ref="H147:J147"/>
    <mergeCell ref="K147:M147"/>
    <mergeCell ref="N147:N149"/>
    <mergeCell ref="L148:L149"/>
    <mergeCell ref="M148:M149"/>
    <mergeCell ref="A134:B134"/>
    <mergeCell ref="A138:A141"/>
    <mergeCell ref="A144:B144"/>
    <mergeCell ref="A145:B145"/>
    <mergeCell ref="R118:R120"/>
    <mergeCell ref="S118:S120"/>
    <mergeCell ref="D119:D120"/>
    <mergeCell ref="E119:F119"/>
    <mergeCell ref="G119:G120"/>
    <mergeCell ref="H119:H120"/>
    <mergeCell ref="I119:I120"/>
    <mergeCell ref="J119:J120"/>
    <mergeCell ref="K119:K120"/>
    <mergeCell ref="L119:L120"/>
    <mergeCell ref="D118:G118"/>
    <mergeCell ref="H118:J118"/>
    <mergeCell ref="K118:M118"/>
    <mergeCell ref="N118:N120"/>
    <mergeCell ref="O118:P118"/>
    <mergeCell ref="Q118:Q120"/>
    <mergeCell ref="M119:M120"/>
    <mergeCell ref="O119:O120"/>
    <mergeCell ref="P119:P120"/>
    <mergeCell ref="A8:C8"/>
    <mergeCell ref="A57:B57"/>
    <mergeCell ref="A85:B85"/>
    <mergeCell ref="A95:B95"/>
    <mergeCell ref="A100:B100"/>
    <mergeCell ref="A118:B120"/>
    <mergeCell ref="C118:C120"/>
    <mergeCell ref="A121:B121"/>
    <mergeCell ref="A127:A130"/>
  </mergeCells>
  <dataValidations count="1">
    <dataValidation allowBlank="1" showInputMessage="1" showErrorMessage="1" errorTitle="ERROR" error="Por favor ingrese solo Números." sqref="A213:A227 B229:B243 L16:R124 A198:A210 B226 B198:J209 W153:XFD209 S153:V173 R125:R147 E1:XFD15 S16:XFD152 K191:K209 A236:A1048576 E172:K190 E191:J197 B290:J1048576 K210:XFD1048576 C210:J289 B247:B289 L172:Q209 S176:V209 E155:Q171 R160:R209 A1:D197 E16:K154 L125:Q154 R150:R15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Natalia Franchesca   Riquelme Martinez</cp:lastModifiedBy>
  <dcterms:created xsi:type="dcterms:W3CDTF">2023-04-26T14:17:40Z</dcterms:created>
  <dcterms:modified xsi:type="dcterms:W3CDTF">2024-02-28T18:55:44Z</dcterms:modified>
</cp:coreProperties>
</file>